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ager\Documents\Helen Keech\Parish Councils\TWYWELL PC\TPC - Helen\Info from 123 Website\2020 - 2021\Aunal returns\"/>
    </mc:Choice>
  </mc:AlternateContent>
  <bookViews>
    <workbookView xWindow="0" yWindow="0" windowWidth="20490" windowHeight="6120"/>
  </bookViews>
  <sheets>
    <sheet name="Current cash book" sheetId="1" r:id="rId1"/>
    <sheet name="Budget Projection to Mar 2021" sheetId="9" r:id="rId2"/>
    <sheet name="Lottery Grant Marqu" sheetId="5" r:id="rId3"/>
    <sheet name="Transparency Code" sheetId="4" r:id="rId4"/>
    <sheet name="Allotments" sheetId="2" r:id="rId5"/>
    <sheet name="Village Hall Funds" sheetId="6" r:id="rId6"/>
    <sheet name="Agreed Budget 2021-2022 " sheetId="8" r:id="rId7"/>
    <sheet name="Budget monitoring" sheetId="7" r:id="rId8"/>
    <sheet name="Budget 20202021 info" sheetId="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4" i="5" l="1"/>
  <c r="I56" i="1"/>
  <c r="C61" i="1" l="1"/>
  <c r="H25" i="5"/>
  <c r="C17" i="6" l="1"/>
  <c r="N35" i="9" l="1"/>
  <c r="B35" i="9"/>
  <c r="M35" i="9" l="1"/>
  <c r="L35" i="9"/>
  <c r="K35" i="9"/>
  <c r="J35" i="9"/>
  <c r="I35" i="9"/>
  <c r="H35" i="9"/>
  <c r="G35" i="9"/>
  <c r="F35" i="9"/>
  <c r="D35" i="9"/>
  <c r="C35" i="9"/>
  <c r="O34" i="9"/>
  <c r="E33" i="9"/>
  <c r="E35" i="9" s="1"/>
  <c r="O32" i="9"/>
  <c r="O31" i="9"/>
  <c r="O30" i="9"/>
  <c r="O29" i="9"/>
  <c r="O26" i="9"/>
  <c r="O25" i="9"/>
  <c r="O22" i="9"/>
  <c r="O21" i="9"/>
  <c r="O19" i="9"/>
  <c r="O17" i="9"/>
  <c r="O13" i="9"/>
  <c r="O12" i="9"/>
  <c r="O11" i="9"/>
  <c r="O8" i="9"/>
  <c r="O35" i="9" l="1"/>
  <c r="O33" i="9"/>
  <c r="C36" i="8"/>
  <c r="B42" i="8" l="1"/>
  <c r="B32" i="8"/>
  <c r="B23" i="8"/>
  <c r="B14" i="8"/>
  <c r="B11" i="8"/>
  <c r="B36" i="8" l="1"/>
  <c r="O19" i="7"/>
  <c r="O17" i="7"/>
  <c r="O21" i="7"/>
  <c r="O13" i="7"/>
  <c r="C35" i="7"/>
  <c r="O34" i="7"/>
  <c r="E33" i="7"/>
  <c r="O33" i="7" s="1"/>
  <c r="O32" i="7"/>
  <c r="O31" i="7"/>
  <c r="O30" i="7"/>
  <c r="O29" i="7"/>
  <c r="O26" i="7"/>
  <c r="O25" i="7"/>
  <c r="O22" i="7"/>
  <c r="O12" i="7"/>
  <c r="O11" i="7"/>
  <c r="O8" i="7"/>
  <c r="D35" i="7" l="1"/>
  <c r="F35" i="7"/>
  <c r="E35" i="7"/>
  <c r="G35" i="7" l="1"/>
  <c r="H35" i="7" l="1"/>
  <c r="H20" i="3"/>
  <c r="C30" i="5"/>
  <c r="C31" i="4"/>
  <c r="H11" i="4"/>
  <c r="C32" i="4" s="1"/>
  <c r="I34" i="3"/>
  <c r="B38" i="3" s="1"/>
  <c r="B40" i="3" s="1"/>
  <c r="F33" i="3"/>
  <c r="B33" i="3"/>
  <c r="F32" i="3"/>
  <c r="F30" i="3"/>
  <c r="D30" i="3"/>
  <c r="B30" i="3"/>
  <c r="B24" i="3"/>
  <c r="D23" i="3"/>
  <c r="B23" i="3"/>
  <c r="B21" i="3"/>
  <c r="G20" i="3"/>
  <c r="G34" i="3" s="1"/>
  <c r="B20" i="3"/>
  <c r="B18" i="3"/>
  <c r="D14" i="3"/>
  <c r="B14" i="3"/>
  <c r="B13" i="3"/>
  <c r="B12" i="3"/>
  <c r="D11" i="3"/>
  <c r="B11" i="3"/>
  <c r="B10" i="3"/>
  <c r="B9" i="3"/>
  <c r="D7" i="3"/>
  <c r="D34" i="3" s="1"/>
  <c r="B42" i="3" s="1"/>
  <c r="C7" i="3"/>
  <c r="B7" i="3"/>
  <c r="B34" i="3" s="1"/>
  <c r="H28" i="2"/>
  <c r="C23" i="2"/>
  <c r="C33" i="2" s="1"/>
  <c r="F22" i="2"/>
  <c r="F21" i="2"/>
  <c r="G15" i="2"/>
  <c r="G14" i="2"/>
  <c r="C76" i="1"/>
  <c r="D74" i="1"/>
  <c r="D75" i="1" s="1"/>
  <c r="D69" i="1"/>
  <c r="C17" i="1"/>
  <c r="C18" i="1"/>
  <c r="C31" i="5" l="1"/>
  <c r="C34" i="2"/>
  <c r="D76" i="1"/>
  <c r="C19" i="1"/>
  <c r="I35" i="7"/>
  <c r="B43" i="3"/>
  <c r="J35" i="7" l="1"/>
  <c r="K35" i="7" l="1"/>
  <c r="L35" i="7" l="1"/>
  <c r="M35" i="7" l="1"/>
  <c r="O35" i="7" s="1"/>
</calcChain>
</file>

<file path=xl/comments1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rgb="FF000000"/>
            <rFont val="Arial"/>
            <family val="2"/>
          </rPr>
          <t>Peter: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rgb="FF000000"/>
            <rFont val="Arial"/>
            <family val="2"/>
          </rPr>
          <t>Peter: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H11" authorId="0" shapeId="0">
      <text>
        <r>
          <rPr>
            <sz val="9"/>
            <color rgb="FF000000"/>
            <rFont val="Arial"/>
            <family val="2"/>
          </rPr>
          <t>Originally issued for £50</t>
        </r>
        <r>
          <rPr>
            <sz val="9"/>
            <color rgb="FF000000"/>
            <rFont val="Arial"/>
            <family val="2"/>
          </rPr>
          <t xml:space="preserve">
but not cashed hence cancelled in 31/03/18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H15" authorId="0" shapeId="0">
      <text>
        <r>
          <rPr>
            <b/>
            <sz val="9"/>
            <color rgb="FF000000"/>
            <rFont val="Arial"/>
            <family val="2"/>
          </rPr>
          <t>Originally accounted for as £40 not as issued £41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11" authorId="0" shapeId="0">
      <text>
        <r>
          <rPr>
            <sz val="10"/>
            <color theme="1"/>
            <rFont val="Arial"/>
            <family val="2"/>
          </rPr>
          <t xml:space="preserve">Guilders past chair momento
</t>
        </r>
      </text>
    </comment>
    <comment ref="G11" authorId="0" shapeId="0">
      <text>
        <r>
          <rPr>
            <sz val="10"/>
            <color theme="1"/>
            <rFont val="Arial"/>
            <family val="2"/>
          </rPr>
          <t>training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rgb="FF000000"/>
            <rFont val="Arial"/>
            <family val="2"/>
          </rPr>
          <t>Home:</t>
        </r>
        <r>
          <rPr>
            <b/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Say 3% increase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9" authorId="0" shapeId="0">
      <text>
        <r>
          <rPr>
            <sz val="9"/>
            <color rgb="FF000000"/>
            <rFont val="Arial"/>
            <family val="2"/>
          </rPr>
          <t>Say +30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1" authorId="0" shapeId="0">
      <text>
        <r>
          <rPr>
            <b/>
            <sz val="9"/>
            <color rgb="FF000000"/>
            <rFont val="Arial"/>
            <family val="2"/>
          </rPr>
          <t>Home:</t>
        </r>
        <r>
          <rPr>
            <b/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458 plus 55 for marquee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2" authorId="0" shapeId="0">
      <text>
        <r>
          <rPr>
            <b/>
            <sz val="9"/>
            <color rgb="FF000000"/>
            <rFont val="Arial"/>
            <family val="2"/>
          </rPr>
          <t>Estimated increase for planning and village plan</t>
        </r>
        <r>
          <rPr>
            <b/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3" authorId="0" shapeId="0">
      <text>
        <r>
          <rPr>
            <b/>
            <sz val="9"/>
            <color rgb="FF000000"/>
            <rFont val="Arial"/>
            <family val="2"/>
          </rPr>
          <t>Posible external audit cost 200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4" authorId="0" shapeId="0">
      <text>
        <r>
          <rPr>
            <b/>
            <sz val="9"/>
            <color rgb="FF000000"/>
            <rFont val="Arial"/>
            <family val="2"/>
          </rPr>
          <t>from Ncalc email 28-10-2019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5" authorId="0" shapeId="0">
      <text>
        <r>
          <rPr>
            <sz val="9"/>
            <color rgb="FF000000"/>
            <rFont val="Arial"/>
            <family val="2"/>
          </rPr>
          <t>Estimate per year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6" authorId="0" shapeId="0">
      <text>
        <r>
          <rPr>
            <b/>
            <sz val="9"/>
            <color rgb="FF000000"/>
            <rFont val="Arial"/>
            <family val="2"/>
          </rPr>
          <t>NCALC cost for 2019/2020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rgb="FF000000"/>
            <rFont val="Arial"/>
            <family val="2"/>
          </rPr>
          <t>Assume £100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8" authorId="0" shapeId="0">
      <text>
        <r>
          <rPr>
            <b/>
            <sz val="9"/>
            <color rgb="FF000000"/>
            <rFont val="Arial"/>
            <family val="2"/>
          </rPr>
          <t>4*15.30(wages) plus £50 for employers pension excemption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0" authorId="0" shapeId="0">
      <text>
        <r>
          <rPr>
            <b/>
            <sz val="9"/>
            <color rgb="FF000000"/>
            <rFont val="Arial"/>
            <family val="2"/>
          </rPr>
          <t>From Tata letter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I20" authorId="0" shapeId="0">
      <text>
        <r>
          <rPr>
            <b/>
            <sz val="9"/>
            <color rgb="FF000000"/>
            <rFont val="Arial"/>
            <family val="2"/>
          </rPr>
          <t>Assumed slight reduction in rents</t>
        </r>
        <r>
          <rPr>
            <b/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1" authorId="0" shapeId="0">
      <text>
        <r>
          <rPr>
            <b/>
            <sz val="9"/>
            <color rgb="FF000000"/>
            <rFont val="Arial"/>
            <family val="2"/>
          </rPr>
          <t>assumed to be Nil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3" authorId="0" shapeId="0">
      <text>
        <r>
          <rPr>
            <sz val="9"/>
            <color rgb="FF000000"/>
            <rFont val="Arial"/>
            <family val="2"/>
          </rPr>
          <t>4 times latest bill £360 plus additional 150 for defib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" authorId="0" shapeId="0">
      <text>
        <r>
          <rPr>
            <sz val="9"/>
            <color rgb="FF000000"/>
            <rFont val="Arial"/>
            <family val="2"/>
          </rPr>
          <t>Replace batteries/pads average per year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2" authorId="0" shapeId="0">
      <text>
        <r>
          <rPr>
            <sz val="9"/>
            <color rgb="FF000000"/>
            <rFont val="Arial"/>
            <family val="2"/>
          </rPr>
          <t>ENC lottery licence for Fete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3" authorId="0" shapeId="0">
      <text>
        <r>
          <rPr>
            <sz val="9"/>
            <color rgb="FF000000"/>
            <rFont val="Arial"/>
            <family val="2"/>
          </rPr>
          <t>Assumed NIL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B39" authorId="0" shapeId="0">
      <text>
        <r>
          <rPr>
            <b/>
            <sz val="9"/>
            <color rgb="FF000000"/>
            <rFont val="Arial"/>
            <family val="2"/>
          </rPr>
          <t>Assumed to be the same as 2019-2020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<sst xmlns="http://schemas.openxmlformats.org/spreadsheetml/2006/main" count="765" uniqueCount="305">
  <si>
    <t>TWYWELL PARISH COUNCIL</t>
  </si>
  <si>
    <t>Year ending 31 March 2021</t>
  </si>
  <si>
    <t>Current Account</t>
  </si>
  <si>
    <t>Outgoings</t>
  </si>
  <si>
    <t>Income</t>
  </si>
  <si>
    <t>Date</t>
  </si>
  <si>
    <t>Payee</t>
  </si>
  <si>
    <t>Cheque No</t>
  </si>
  <si>
    <t>Amount</t>
  </si>
  <si>
    <t>Receipt</t>
  </si>
  <si>
    <t>Bank</t>
  </si>
  <si>
    <t>lottery</t>
  </si>
  <si>
    <t>Source</t>
  </si>
  <si>
    <t>Northants CALC subs</t>
  </si>
  <si>
    <t>x</t>
  </si>
  <si>
    <t>B/F From 2020/2021</t>
  </si>
  <si>
    <t>Wilco Tiles for woodwell notice board</t>
  </si>
  <si>
    <t>Card DB</t>
  </si>
  <si>
    <t>Allot Hodgson</t>
  </si>
  <si>
    <t>Cordee Ltd Blue Book</t>
  </si>
  <si>
    <t>Card TG</t>
  </si>
  <si>
    <t>Allot Ballantyne</t>
  </si>
  <si>
    <t>Guilders past chair momento</t>
  </si>
  <si>
    <t>Precept Ist installment</t>
  </si>
  <si>
    <t>Suregreen Ltd Sleepers for Lottery</t>
  </si>
  <si>
    <t>BT/Card DB</t>
  </si>
  <si>
    <t>Allot Sawford</t>
  </si>
  <si>
    <t>Cordee Ltd postage</t>
  </si>
  <si>
    <t>Allot Flanagan</t>
  </si>
  <si>
    <t>MK Containers Lottery</t>
  </si>
  <si>
    <t>Allot Totten</t>
  </si>
  <si>
    <t>Zurich Insurance</t>
  </si>
  <si>
    <t>Allot pay in 100030</t>
  </si>
  <si>
    <t>Wickes Post crete for lower green dog bin move</t>
  </si>
  <si>
    <t>Defib A Yates</t>
  </si>
  <si>
    <t>Thrapston Farmers shop paint for sleepers</t>
  </si>
  <si>
    <t>Zeta Lighting – lighting report</t>
  </si>
  <si>
    <t>Generator BOH-9000W-e</t>
  </si>
  <si>
    <t>Gr8 Garden New Compact Foldable 6ft HeavyTable x6</t>
  </si>
  <si>
    <t>Expenditure This Year</t>
  </si>
  <si>
    <t>Income this year</t>
  </si>
  <si>
    <t>Thrapston Farm n Garden Storage boxes</t>
  </si>
  <si>
    <t>NCALC Training 8 July</t>
  </si>
  <si>
    <t>Village Halls Fund Accounts</t>
  </si>
  <si>
    <t>Accountant J Essam 53015</t>
  </si>
  <si>
    <t>Eon 01/04/20-30/06/20</t>
  </si>
  <si>
    <t>Card</t>
  </si>
  <si>
    <t>Brought Forward</t>
  </si>
  <si>
    <t>BED electrical</t>
  </si>
  <si>
    <t>Website development</t>
  </si>
  <si>
    <t>Toolstation</t>
  </si>
  <si>
    <t>TFH Gazebos</t>
  </si>
  <si>
    <t>Bank Transfer</t>
  </si>
  <si>
    <t>Accountant</t>
  </si>
  <si>
    <t xml:space="preserve"> </t>
  </si>
  <si>
    <t>Expenditure to date</t>
  </si>
  <si>
    <t>INFO ONLY For 20/21</t>
  </si>
  <si>
    <t>Pay in 100030</t>
  </si>
  <si>
    <t>cash</t>
  </si>
  <si>
    <t>yates</t>
  </si>
  <si>
    <t>oakley</t>
  </si>
  <si>
    <t>cheque</t>
  </si>
  <si>
    <t>grey</t>
  </si>
  <si>
    <t>Bray</t>
  </si>
  <si>
    <t>Folkes</t>
  </si>
  <si>
    <t>Mayes</t>
  </si>
  <si>
    <t>Chell</t>
  </si>
  <si>
    <t>Ansell</t>
  </si>
  <si>
    <t>Allotment Account</t>
  </si>
  <si>
    <t>Expenditure</t>
  </si>
  <si>
    <t>Allotment Balance B/F</t>
  </si>
  <si>
    <t>23rd Oct 2013</t>
  </si>
  <si>
    <t>Tata - Allotment Rent</t>
  </si>
  <si>
    <t>Allotment Rents</t>
  </si>
  <si>
    <t>3rd March 2014</t>
  </si>
  <si>
    <t>Allotment Rent</t>
  </si>
  <si>
    <t>16th September 2014</t>
  </si>
  <si>
    <t>26th March 2015</t>
  </si>
  <si>
    <t>17th June 2015</t>
  </si>
  <si>
    <t>Thomas &amp; Briggs</t>
  </si>
  <si>
    <t>3rd September 2015</t>
  </si>
  <si>
    <t>P Warren</t>
  </si>
  <si>
    <t>15th April 2015</t>
  </si>
  <si>
    <t>5th October 2015</t>
  </si>
  <si>
    <t>28th April 2015</t>
  </si>
  <si>
    <t>19th May 2016</t>
  </si>
  <si>
    <t>8th March 2017</t>
  </si>
  <si>
    <t>28th April 2017</t>
  </si>
  <si>
    <t>S Flanagan Lock Keys for allotment</t>
  </si>
  <si>
    <t>5th May 2017</t>
  </si>
  <si>
    <t>Allotment rent 2 DCs</t>
  </si>
  <si>
    <t>Adrian Eyles JCB hire</t>
  </si>
  <si>
    <t>Allotment rent DC</t>
  </si>
  <si>
    <t>Allotment rent 100028</t>
  </si>
  <si>
    <t>Allotment rent R H transfer</t>
  </si>
  <si>
    <t>5th May 2020</t>
  </si>
  <si>
    <t>Allotment Rent Direct Transfers</t>
  </si>
  <si>
    <t>Allot Rent pay in 100030</t>
  </si>
  <si>
    <t>Total</t>
  </si>
  <si>
    <t>Income total</t>
  </si>
  <si>
    <t>Balance of Account</t>
  </si>
  <si>
    <t>Budget Proposal 2020/2021</t>
  </si>
  <si>
    <t>Balance Sheet 2018/2019</t>
  </si>
  <si>
    <t>Cost Centres - Expenditure</t>
  </si>
  <si>
    <t>Cost Centres - Income</t>
  </si>
  <si>
    <t>2018/2019</t>
  </si>
  <si>
    <t>2019/2020</t>
  </si>
  <si>
    <t>2020/2021</t>
  </si>
  <si>
    <t>Audit Plan</t>
  </si>
  <si>
    <t>Actual</t>
  </si>
  <si>
    <t>Predicted</t>
  </si>
  <si>
    <t>£</t>
  </si>
  <si>
    <t>Personnel</t>
  </si>
  <si>
    <t>Clerk's Salary</t>
  </si>
  <si>
    <t>Staff Costs</t>
  </si>
  <si>
    <t>Clerks salary</t>
  </si>
  <si>
    <t>HM Revenue</t>
  </si>
  <si>
    <t>Other Costs</t>
  </si>
  <si>
    <t>Aministration</t>
  </si>
  <si>
    <t>Administration</t>
  </si>
  <si>
    <t>Precepts</t>
  </si>
  <si>
    <t>Clerks Admin Expenses</t>
  </si>
  <si>
    <t>Insurance</t>
  </si>
  <si>
    <t>Transparency Fund Grant</t>
  </si>
  <si>
    <t>Inland Revenue</t>
  </si>
  <si>
    <t>Room Hire</t>
  </si>
  <si>
    <t>Repayments</t>
  </si>
  <si>
    <t>B/F</t>
  </si>
  <si>
    <t>Audit</t>
  </si>
  <si>
    <t>VAT Re-imbursement</t>
  </si>
  <si>
    <t>Total Receipts</t>
  </si>
  <si>
    <t>Alloment Rent</t>
  </si>
  <si>
    <t>ENC Refund</t>
  </si>
  <si>
    <t>Precept</t>
  </si>
  <si>
    <t>Allotment Maint.</t>
  </si>
  <si>
    <t>NCALC subscription</t>
  </si>
  <si>
    <t>NCALC subscriptions</t>
  </si>
  <si>
    <t>Web hosting</t>
  </si>
  <si>
    <t>Web Hosting</t>
  </si>
  <si>
    <t>Data protection officer role</t>
  </si>
  <si>
    <t>Training</t>
  </si>
  <si>
    <t>Accountants</t>
  </si>
  <si>
    <t>Lighting</t>
  </si>
  <si>
    <t>Allotments</t>
  </si>
  <si>
    <t>Lighting Maint.</t>
  </si>
  <si>
    <t>Receipts</t>
  </si>
  <si>
    <t>Tata Allotment rent</t>
  </si>
  <si>
    <t>Allotment Rents Collected</t>
  </si>
  <si>
    <t>Election Expenses</t>
  </si>
  <si>
    <t>Check</t>
  </si>
  <si>
    <t>Costs</t>
  </si>
  <si>
    <t>Allotment Costs</t>
  </si>
  <si>
    <t>Fees and Licences</t>
  </si>
  <si>
    <t>C/F</t>
  </si>
  <si>
    <t>EON Electricity</t>
  </si>
  <si>
    <t>NALC Subs.</t>
  </si>
  <si>
    <t>EON Charges</t>
  </si>
  <si>
    <t>Community Activities</t>
  </si>
  <si>
    <t>Dog Bins</t>
  </si>
  <si>
    <t>Room hire</t>
  </si>
  <si>
    <t>Donations</t>
  </si>
  <si>
    <t>Sundries</t>
  </si>
  <si>
    <t>Capital Expenditure</t>
  </si>
  <si>
    <t>Misc. Expenses</t>
  </si>
  <si>
    <t>Elections May 2020 £1/elector</t>
  </si>
  <si>
    <t>Elections</t>
  </si>
  <si>
    <t>Balance</t>
  </si>
  <si>
    <t>Defibrillator</t>
  </si>
  <si>
    <t>ENC Licences</t>
  </si>
  <si>
    <t>Capital expenditure</t>
  </si>
  <si>
    <t>Carry Foward 2010/2011</t>
  </si>
  <si>
    <t>Cash in Hand</t>
  </si>
  <si>
    <t>Predicted Income</t>
  </si>
  <si>
    <t>Predicted Expenditure</t>
  </si>
  <si>
    <t>Predicted C/F 2011/2012</t>
  </si>
  <si>
    <t>Transparency Code Account</t>
  </si>
  <si>
    <t>Transparency Code Grant</t>
  </si>
  <si>
    <t>Clerk - Freeola Domain Registration 1 year</t>
  </si>
  <si>
    <t>Clerk - Freeola InstantPro 3 April - 2 July 18</t>
  </si>
  <si>
    <t>Clerk - Freeola InstantPro 3 July 18 - 2 Oct 2018</t>
  </si>
  <si>
    <t>Clerk - Freeola InstantPro 2 Oct 2018 - Jan 2019</t>
  </si>
  <si>
    <t>100912 part</t>
  </si>
  <si>
    <t>Clerk-Freeola domain name renewal 2 yrs</t>
  </si>
  <si>
    <t>Clerk - Freeola InstantPro 2 Jan 2019 -30April 19</t>
  </si>
  <si>
    <t>Lenovo E580 Laptop</t>
  </si>
  <si>
    <t>Clerk - Freeola InstantPro 1 May - 31 July 19</t>
  </si>
  <si>
    <t>100936 Part</t>
  </si>
  <si>
    <t>Clerk - Freeola InstantPro 1 Aug - 31 Oct 19</t>
  </si>
  <si>
    <t>Website hosting 3years till 18-10-2020</t>
  </si>
  <si>
    <t>Lottery Grant Account</t>
  </si>
  <si>
    <t>Lottery Grant (Main Grant)</t>
  </si>
  <si>
    <t>MK Containers metal 2x4 side door green Lottery</t>
  </si>
  <si>
    <t xml:space="preserve">Card  </t>
  </si>
  <si>
    <t>PA system QTX QT15PA incl 1 year warranty</t>
  </si>
  <si>
    <t>Black Gas BBQ and grill</t>
  </si>
  <si>
    <t>Tables</t>
  </si>
  <si>
    <t>PA system</t>
  </si>
  <si>
    <t>Twywell Parish Council</t>
  </si>
  <si>
    <t>Budget Statement  2020-2021</t>
  </si>
  <si>
    <t>End of Year Expenditure</t>
  </si>
  <si>
    <t>Cost Centres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</si>
  <si>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</si>
  <si>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</si>
  <si>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</si>
  <si>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</si>
  <si>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</si>
  <si>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</si>
  <si>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</si>
  <si>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</si>
  <si>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</si>
  <si>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Jan</t>
  </si>
  <si>
    <t>Feb</t>
  </si>
  <si>
    <t>March</t>
  </si>
  <si>
    <t>Admin Expenses</t>
  </si>
  <si>
    <t>Tata Allotment</t>
  </si>
  <si>
    <t>Allotment Maintenance</t>
  </si>
  <si>
    <t>Fees &amp; Licenses</t>
  </si>
  <si>
    <t>Agreed amount</t>
  </si>
  <si>
    <t>NCALC subs</t>
  </si>
  <si>
    <t>Data Protection Officer</t>
  </si>
  <si>
    <t>Election costs</t>
  </si>
  <si>
    <t>Defibrillator consumables</t>
  </si>
  <si>
    <t>Verge &amp; Hedge cutting</t>
  </si>
  <si>
    <t>VAT</t>
  </si>
  <si>
    <t>Reimburse T Green- Email accounts</t>
  </si>
  <si>
    <t>BACS</t>
  </si>
  <si>
    <t>Zeta Lighting – new lights</t>
  </si>
  <si>
    <t>Chq 100973</t>
  </si>
  <si>
    <t>1st April 2020</t>
  </si>
  <si>
    <t xml:space="preserve">cash book balance </t>
  </si>
  <si>
    <t>Chq 100972</t>
  </si>
  <si>
    <t>Email addresses</t>
  </si>
  <si>
    <t>Transparency Code</t>
  </si>
  <si>
    <t>Lottery Grant</t>
  </si>
  <si>
    <t>Will be £526 over</t>
  </si>
  <si>
    <t>Budget Proposal 2021/2022</t>
  </si>
  <si>
    <t>2021/2022</t>
  </si>
  <si>
    <t xml:space="preserve">Proposed </t>
  </si>
  <si>
    <t xml:space="preserve">Agreed </t>
  </si>
  <si>
    <t>Rents Collected</t>
  </si>
  <si>
    <t>Agreed</t>
  </si>
  <si>
    <t>Verge and hedge cutting</t>
  </si>
  <si>
    <t>Lighting repairs</t>
  </si>
  <si>
    <t>Asset maintenance (benches/noticeboards)</t>
  </si>
  <si>
    <t>Capital expenditure- lighting</t>
  </si>
  <si>
    <t>Dog Bin emptying</t>
  </si>
  <si>
    <t>Precept 2nd installment</t>
  </si>
  <si>
    <t>Clerk salary</t>
  </si>
  <si>
    <t>TATA allotment rent</t>
  </si>
  <si>
    <t>Information Commision Annual Fee</t>
  </si>
  <si>
    <t>NCALC DPOAnnual Fee</t>
  </si>
  <si>
    <t>Jon Essam Accountant</t>
  </si>
  <si>
    <t>Allotment</t>
  </si>
  <si>
    <t>836.00 over</t>
  </si>
  <si>
    <t>Capital Expenditure (street lights inc)</t>
  </si>
  <si>
    <t>Mad4Tools- Festoon Lighting</t>
  </si>
  <si>
    <t xml:space="preserve">VAT </t>
  </si>
  <si>
    <t xml:space="preserve">Böhmer-AG AG-Petrol Generator - </t>
  </si>
  <si>
    <t>24.50 claimed</t>
  </si>
  <si>
    <t>HMRC VAT refund</t>
  </si>
  <si>
    <t>Mad4Tools- Festoon Lighting (Lottery grant)</t>
  </si>
  <si>
    <t>ICO annual fee</t>
  </si>
  <si>
    <t>End of Year Expenditure (excluding VAT)</t>
  </si>
  <si>
    <t>C.Tilley Salary Sep-Nov</t>
  </si>
  <si>
    <t>C.Tilley O/T Sep-Oct</t>
  </si>
  <si>
    <t>HMRC- Clerk PAYE</t>
  </si>
  <si>
    <t>ENC- Litter bin emptying</t>
  </si>
  <si>
    <t>GW Watts- Hedge cutting</t>
  </si>
  <si>
    <t>Parochial Church Council- rent (replacing Chq)</t>
  </si>
  <si>
    <t>Jon Essam Accountant services Apr-Sep</t>
  </si>
  <si>
    <t>Eon Street lighting Jul-Sep</t>
  </si>
  <si>
    <t>Gazebo shop- Marquee weights (LG)</t>
  </si>
  <si>
    <t>Mike O'Dwyer- Chairs (LG)</t>
  </si>
  <si>
    <t>Argos Laminator/Sheets</t>
  </si>
  <si>
    <t>Argos-Urn</t>
  </si>
  <si>
    <t>nvr</t>
  </si>
  <si>
    <t>NCALC- Internal Audit</t>
  </si>
  <si>
    <t>xx</t>
  </si>
  <si>
    <t xml:space="preserve">CosmoGrill Barbecue </t>
  </si>
  <si>
    <t>Supersaver account 50008516</t>
  </si>
  <si>
    <t>Balance  Rate Tracker Account- 80267686</t>
  </si>
  <si>
    <t xml:space="preserve">Dividends </t>
  </si>
  <si>
    <t>estimate</t>
  </si>
  <si>
    <t>Last balance Dec 2009</t>
  </si>
  <si>
    <t xml:space="preserve">CCLADividends </t>
  </si>
  <si>
    <t>last known balance</t>
  </si>
  <si>
    <t>plus interest??</t>
  </si>
  <si>
    <t>CCLA Investments Fund</t>
  </si>
  <si>
    <t>Current Account- Grant Money £9230</t>
  </si>
  <si>
    <t>Ringfenced left to spend</t>
  </si>
  <si>
    <t>Total inc VAT</t>
  </si>
  <si>
    <t>Total ex VAT</t>
  </si>
  <si>
    <t>Balance left to spend this financial year</t>
  </si>
  <si>
    <t>Total ringfenced</t>
  </si>
  <si>
    <t>C Tilley Clerk Salary &amp; OT Dec/Jan</t>
  </si>
  <si>
    <t>C Tilley Clerk Stationery</t>
  </si>
  <si>
    <t>HMRC PAYE</t>
  </si>
  <si>
    <t>Eon Street lighting Oct-Dec</t>
  </si>
  <si>
    <t>Zeta- balance of street lights</t>
  </si>
  <si>
    <t>9230 - 4644.34 = £4585.66 left</t>
  </si>
  <si>
    <t>C Tilley Clerk Salary Feb</t>
  </si>
  <si>
    <t>Unity Trust  Service charge</t>
  </si>
  <si>
    <t>Charge</t>
  </si>
  <si>
    <t>r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</si>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</sst>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£&quot;#,##0;\-&quot;£&quot;#,##0"/>
    <numFmt numFmtId="8" formatCode="&quot;£&quot;#,##0.00;[Red]\-&quot;£&quot;#,##0.00"/>
    <numFmt numFmtId="164" formatCode="[$-809]dd\-mmm\-yy"/>
    <numFmt numFmtId="165" formatCode="&quot;£&quot;#,##0.00"/>
    <numFmt numFmtId="166" formatCode="dd&quot; &quot;mmmm&quot; &quot;yyyy"/>
    <numFmt numFmtId="167" formatCode="dd/mm/yy"/>
    <numFmt numFmtId="168" formatCode="d\-mmm\-yy"/>
    <numFmt numFmtId="169" formatCode="#,##0.00&quot; &quot;;&quot;(&quot;#,##0.00&quot;)&quot;;&quot;-&quot;#&quot; &quot;;&quot; &quot;@&quot; &quot;"/>
  </numFmts>
  <fonts count="37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2"/>
      <color theme="1"/>
      <name val="Arial1"/>
    </font>
    <font>
      <b/>
      <sz val="8"/>
      <color theme="1"/>
      <name val="Arial1"/>
    </font>
    <font>
      <b/>
      <sz val="10"/>
      <color theme="1"/>
      <name val="Arial1"/>
    </font>
    <font>
      <sz val="8"/>
      <color theme="1"/>
      <name val="Arial1"/>
    </font>
    <font>
      <b/>
      <sz val="24"/>
      <color theme="1"/>
      <name val="Arial1"/>
    </font>
    <font>
      <b/>
      <sz val="11"/>
      <color theme="1"/>
      <name val="Arial1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1"/>
    </font>
    <font>
      <sz val="15"/>
      <color theme="1"/>
      <name val="Arial"/>
      <family val="2"/>
    </font>
    <font>
      <b/>
      <sz val="18"/>
      <color theme="1"/>
      <name val="Arial1"/>
    </font>
    <font>
      <b/>
      <sz val="14"/>
      <color theme="1"/>
      <name val="Arial1"/>
    </font>
    <font>
      <sz val="14"/>
      <color theme="1"/>
      <name val="Arial1"/>
    </font>
    <font>
      <b/>
      <sz val="10"/>
      <color theme="1"/>
      <name val="Arial"/>
      <family val="2"/>
    </font>
    <font>
      <i/>
      <sz val="10"/>
      <color theme="1"/>
      <name val="Arial1"/>
    </font>
    <font>
      <sz val="8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1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1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00B050"/>
        <bgColor indexed="64"/>
      </patternFill>
    </fill>
    <fill>
      <patternFill patternType="solid">
        <fgColor rgb="FFF46A4E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368">
    <xf numFmtId="0" fontId="0" fillId="0" borderId="0" xfId="0"/>
    <xf numFmtId="0" fontId="14" fillId="9" borderId="2" xfId="0" applyFont="1" applyFill="1" applyBorder="1"/>
    <xf numFmtId="0" fontId="14" fillId="9" borderId="3" xfId="0" applyFont="1" applyFill="1" applyBorder="1"/>
    <xf numFmtId="0" fontId="15" fillId="10" borderId="2" xfId="0" applyFont="1" applyFill="1" applyBorder="1"/>
    <xf numFmtId="0" fontId="15" fillId="10" borderId="4" xfId="0" applyFont="1" applyFill="1" applyBorder="1"/>
    <xf numFmtId="0" fontId="14" fillId="0" borderId="5" xfId="0" applyFont="1" applyBorder="1" applyAlignment="1">
      <alignment horizontal="left"/>
    </xf>
    <xf numFmtId="0" fontId="16" fillId="0" borderId="5" xfId="0" applyFont="1" applyBorder="1" applyAlignment="1">
      <alignment horizontal="center"/>
    </xf>
    <xf numFmtId="0" fontId="17" fillId="9" borderId="0" xfId="0" applyFont="1" applyFill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/>
    <xf numFmtId="0" fontId="15" fillId="9" borderId="6" xfId="0" applyFont="1" applyFill="1" applyBorder="1"/>
    <xf numFmtId="0" fontId="17" fillId="9" borderId="0" xfId="0" applyFont="1" applyFill="1"/>
    <xf numFmtId="0" fontId="17" fillId="0" borderId="5" xfId="0" applyFont="1" applyBorder="1"/>
    <xf numFmtId="0" fontId="17" fillId="0" borderId="5" xfId="0" applyFont="1" applyBorder="1" applyAlignment="1">
      <alignment horizontal="center"/>
    </xf>
    <xf numFmtId="164" fontId="17" fillId="0" borderId="7" xfId="0" applyNumberFormat="1" applyFont="1" applyBorder="1"/>
    <xf numFmtId="0" fontId="17" fillId="0" borderId="7" xfId="0" applyFont="1" applyBorder="1" applyAlignment="1">
      <alignment horizontal="center"/>
    </xf>
    <xf numFmtId="0" fontId="17" fillId="0" borderId="8" xfId="0" applyFont="1" applyBorder="1"/>
    <xf numFmtId="14" fontId="17" fillId="0" borderId="2" xfId="0" applyNumberFormat="1" applyFont="1" applyFill="1" applyBorder="1" applyAlignment="1">
      <alignment horizontal="right"/>
    </xf>
    <xf numFmtId="0" fontId="17" fillId="0" borderId="5" xfId="0" applyFont="1" applyFill="1" applyBorder="1"/>
    <xf numFmtId="1" fontId="17" fillId="0" borderId="4" xfId="0" applyNumberFormat="1" applyFont="1" applyFill="1" applyBorder="1"/>
    <xf numFmtId="0" fontId="17" fillId="0" borderId="9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166" fontId="17" fillId="0" borderId="5" xfId="0" applyNumberFormat="1" applyFont="1" applyFill="1" applyBorder="1" applyAlignment="1">
      <alignment horizontal="right"/>
    </xf>
    <xf numFmtId="0" fontId="17" fillId="0" borderId="4" xfId="0" applyFont="1" applyFill="1" applyBorder="1"/>
    <xf numFmtId="165" fontId="15" fillId="0" borderId="5" xfId="0" applyNumberFormat="1" applyFont="1" applyFill="1" applyBorder="1"/>
    <xf numFmtId="165" fontId="17" fillId="0" borderId="0" xfId="0" applyNumberFormat="1" applyFont="1"/>
    <xf numFmtId="0" fontId="17" fillId="0" borderId="6" xfId="0" applyFont="1" applyFill="1" applyBorder="1"/>
    <xf numFmtId="0" fontId="17" fillId="0" borderId="4" xfId="0" applyFont="1" applyFill="1" applyBorder="1" applyAlignment="1">
      <alignment horizontal="center"/>
    </xf>
    <xf numFmtId="166" fontId="17" fillId="0" borderId="7" xfId="0" applyNumberFormat="1" applyFont="1" applyFill="1" applyBorder="1" applyAlignment="1">
      <alignment horizontal="right"/>
    </xf>
    <xf numFmtId="165" fontId="17" fillId="0" borderId="5" xfId="0" applyNumberFormat="1" applyFont="1" applyFill="1" applyBorder="1" applyAlignment="1"/>
    <xf numFmtId="0" fontId="17" fillId="0" borderId="0" xfId="0" applyFont="1" applyFill="1"/>
    <xf numFmtId="165" fontId="17" fillId="0" borderId="5" xfId="0" applyNumberFormat="1" applyFont="1" applyFill="1" applyBorder="1"/>
    <xf numFmtId="165" fontId="17" fillId="0" borderId="0" xfId="0" applyNumberFormat="1" applyFont="1" applyFill="1"/>
    <xf numFmtId="165" fontId="17" fillId="0" borderId="6" xfId="0" applyNumberFormat="1" applyFont="1" applyFill="1" applyBorder="1"/>
    <xf numFmtId="165" fontId="17" fillId="0" borderId="0" xfId="0" applyNumberFormat="1" applyFont="1" applyBorder="1"/>
    <xf numFmtId="167" fontId="17" fillId="0" borderId="0" xfId="0" applyNumberFormat="1" applyFont="1"/>
    <xf numFmtId="0" fontId="17" fillId="0" borderId="5" xfId="0" applyFont="1" applyFill="1" applyBorder="1" applyAlignment="1">
      <alignment horizontal="right"/>
    </xf>
    <xf numFmtId="165" fontId="15" fillId="0" borderId="10" xfId="0" applyNumberFormat="1" applyFont="1" applyFill="1" applyBorder="1"/>
    <xf numFmtId="0" fontId="15" fillId="0" borderId="2" xfId="0" applyFont="1" applyFill="1" applyBorder="1"/>
    <xf numFmtId="165" fontId="17" fillId="0" borderId="3" xfId="0" applyNumberFormat="1" applyFont="1" applyFill="1" applyBorder="1"/>
    <xf numFmtId="0" fontId="17" fillId="0" borderId="12" xfId="0" applyFont="1" applyFill="1" applyBorder="1"/>
    <xf numFmtId="0" fontId="17" fillId="0" borderId="9" xfId="0" applyFont="1" applyFill="1" applyBorder="1"/>
    <xf numFmtId="165" fontId="17" fillId="0" borderId="8" xfId="0" applyNumberFormat="1" applyFont="1" applyFill="1" applyBorder="1"/>
    <xf numFmtId="14" fontId="17" fillId="0" borderId="5" xfId="0" applyNumberFormat="1" applyFont="1" applyFill="1" applyBorder="1"/>
    <xf numFmtId="164" fontId="17" fillId="0" borderId="5" xfId="0" applyNumberFormat="1" applyFont="1" applyFill="1" applyBorder="1"/>
    <xf numFmtId="166" fontId="17" fillId="0" borderId="2" xfId="0" applyNumberFormat="1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Fill="1"/>
    <xf numFmtId="0" fontId="15" fillId="0" borderId="5" xfId="0" applyFont="1" applyFill="1" applyBorder="1"/>
    <xf numFmtId="165" fontId="15" fillId="0" borderId="11" xfId="0" applyNumberFormat="1" applyFont="1" applyFill="1" applyBorder="1"/>
    <xf numFmtId="0" fontId="17" fillId="0" borderId="0" xfId="0" applyFont="1" applyAlignment="1">
      <alignment horizontal="center"/>
    </xf>
    <xf numFmtId="0" fontId="18" fillId="11" borderId="2" xfId="0" applyFont="1" applyFill="1" applyBorder="1"/>
    <xf numFmtId="169" fontId="18" fillId="11" borderId="3" xfId="0" applyNumberFormat="1" applyFont="1" applyFill="1" applyBorder="1"/>
    <xf numFmtId="0" fontId="16" fillId="11" borderId="3" xfId="0" applyFont="1" applyFill="1" applyBorder="1"/>
    <xf numFmtId="169" fontId="0" fillId="0" borderId="0" xfId="0" applyNumberFormat="1"/>
    <xf numFmtId="0" fontId="14" fillId="0" borderId="2" xfId="0" applyFont="1" applyFill="1" applyBorder="1"/>
    <xf numFmtId="0" fontId="14" fillId="0" borderId="3" xfId="0" applyFont="1" applyFill="1" applyBorder="1"/>
    <xf numFmtId="0" fontId="19" fillId="0" borderId="2" xfId="0" applyFont="1" applyFill="1" applyBorder="1"/>
    <xf numFmtId="0" fontId="19" fillId="0" borderId="4" xfId="0" applyFont="1" applyFill="1" applyBorder="1"/>
    <xf numFmtId="164" fontId="19" fillId="0" borderId="3" xfId="0" applyNumberFormat="1" applyFont="1" applyFill="1" applyBorder="1"/>
    <xf numFmtId="0" fontId="14" fillId="0" borderId="5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5" fillId="0" borderId="6" xfId="0" applyFont="1" applyFill="1" applyBorder="1"/>
    <xf numFmtId="0" fontId="0" fillId="0" borderId="0" xfId="0" applyFill="1"/>
    <xf numFmtId="164" fontId="17" fillId="0" borderId="7" xfId="0" applyNumberFormat="1" applyFont="1" applyFill="1" applyBorder="1"/>
    <xf numFmtId="0" fontId="17" fillId="0" borderId="7" xfId="0" applyFont="1" applyFill="1" applyBorder="1"/>
    <xf numFmtId="0" fontId="17" fillId="0" borderId="7" xfId="0" applyFont="1" applyFill="1" applyBorder="1" applyAlignment="1">
      <alignment horizontal="center"/>
    </xf>
    <xf numFmtId="169" fontId="17" fillId="0" borderId="5" xfId="0" applyNumberFormat="1" applyFont="1" applyFill="1" applyBorder="1" applyAlignment="1"/>
    <xf numFmtId="1" fontId="17" fillId="0" borderId="5" xfId="0" applyNumberFormat="1" applyFont="1" applyFill="1" applyBorder="1"/>
    <xf numFmtId="165" fontId="17" fillId="0" borderId="4" xfId="0" applyNumberFormat="1" applyFont="1" applyFill="1" applyBorder="1"/>
    <xf numFmtId="0" fontId="17" fillId="0" borderId="5" xfId="0" applyFont="1" applyFill="1" applyBorder="1" applyAlignment="1">
      <alignment horizontal="left"/>
    </xf>
    <xf numFmtId="166" fontId="17" fillId="0" borderId="5" xfId="0" applyNumberFormat="1" applyFont="1" applyFill="1" applyBorder="1" applyAlignment="1">
      <alignment horizontal="center"/>
    </xf>
    <xf numFmtId="0" fontId="23" fillId="0" borderId="0" xfId="0" applyFont="1"/>
    <xf numFmtId="165" fontId="17" fillId="0" borderId="0" xfId="0" applyNumberFormat="1" applyFont="1" applyFill="1" applyBorder="1"/>
    <xf numFmtId="14" fontId="17" fillId="0" borderId="5" xfId="0" applyNumberFormat="1" applyFont="1" applyFill="1" applyBorder="1" applyAlignment="1">
      <alignment horizontal="right"/>
    </xf>
    <xf numFmtId="164" fontId="17" fillId="0" borderId="2" xfId="0" applyNumberFormat="1" applyFont="1" applyFill="1" applyBorder="1"/>
    <xf numFmtId="166" fontId="17" fillId="0" borderId="12" xfId="0" applyNumberFormat="1" applyFont="1" applyFill="1" applyBorder="1" applyAlignment="1">
      <alignment horizontal="right"/>
    </xf>
    <xf numFmtId="1" fontId="17" fillId="0" borderId="9" xfId="0" applyNumberFormat="1" applyFont="1" applyFill="1" applyBorder="1"/>
    <xf numFmtId="165" fontId="17" fillId="0" borderId="7" xfId="0" applyNumberFormat="1" applyFont="1" applyFill="1" applyBorder="1"/>
    <xf numFmtId="165" fontId="0" fillId="0" borderId="0" xfId="0" applyNumberFormat="1"/>
    <xf numFmtId="164" fontId="17" fillId="0" borderId="2" xfId="0" applyNumberFormat="1" applyFont="1" applyFill="1" applyBorder="1" applyAlignment="1">
      <alignment horizontal="right"/>
    </xf>
    <xf numFmtId="0" fontId="16" fillId="0" borderId="0" xfId="0" applyFont="1" applyFill="1" applyBorder="1"/>
    <xf numFmtId="165" fontId="0" fillId="0" borderId="0" xfId="0" applyNumberFormat="1" applyFill="1" applyBorder="1"/>
    <xf numFmtId="0" fontId="15" fillId="0" borderId="10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165" fontId="15" fillId="0" borderId="5" xfId="0" applyNumberFormat="1" applyFont="1" applyFill="1" applyBorder="1" applyAlignment="1">
      <alignment horizontal="right"/>
    </xf>
    <xf numFmtId="0" fontId="14" fillId="11" borderId="2" xfId="0" applyFont="1" applyFill="1" applyBorder="1"/>
    <xf numFmtId="0" fontId="14" fillId="11" borderId="4" xfId="0" applyFont="1" applyFill="1" applyBorder="1"/>
    <xf numFmtId="0" fontId="0" fillId="11" borderId="3" xfId="0" applyFill="1" applyBorder="1"/>
    <xf numFmtId="0" fontId="16" fillId="11" borderId="5" xfId="0" applyFont="1" applyFill="1" applyBorder="1"/>
    <xf numFmtId="0" fontId="16" fillId="12" borderId="7" xfId="0" applyFont="1" applyFill="1" applyBorder="1" applyAlignment="1">
      <alignment horizontal="center"/>
    </xf>
    <xf numFmtId="0" fontId="16" fillId="12" borderId="10" xfId="0" applyFont="1" applyFill="1" applyBorder="1" applyAlignment="1">
      <alignment horizontal="center"/>
    </xf>
    <xf numFmtId="0" fontId="16" fillId="11" borderId="7" xfId="0" applyFont="1" applyFill="1" applyBorder="1"/>
    <xf numFmtId="165" fontId="0" fillId="0" borderId="14" xfId="0" applyNumberFormat="1" applyBorder="1"/>
    <xf numFmtId="165" fontId="0" fillId="0" borderId="6" xfId="0" applyNumberFormat="1" applyBorder="1"/>
    <xf numFmtId="0" fontId="0" fillId="11" borderId="0" xfId="0" applyFill="1"/>
    <xf numFmtId="0" fontId="20" fillId="0" borderId="2" xfId="0" applyFont="1" applyBorder="1"/>
    <xf numFmtId="165" fontId="0" fillId="0" borderId="5" xfId="0" applyNumberFormat="1" applyBorder="1"/>
    <xf numFmtId="165" fontId="0" fillId="0" borderId="3" xfId="0" applyNumberFormat="1" applyBorder="1"/>
    <xf numFmtId="165" fontId="0" fillId="0" borderId="8" xfId="0" applyNumberFormat="1" applyBorder="1"/>
    <xf numFmtId="165" fontId="0" fillId="0" borderId="7" xfId="0" applyNumberFormat="1" applyBorder="1"/>
    <xf numFmtId="0" fontId="20" fillId="0" borderId="12" xfId="0" applyFont="1" applyBorder="1"/>
    <xf numFmtId="0" fontId="23" fillId="0" borderId="12" xfId="0" applyFont="1" applyBorder="1"/>
    <xf numFmtId="0" fontId="23" fillId="0" borderId="2" xfId="0" applyFont="1" applyBorder="1"/>
    <xf numFmtId="0" fontId="23" fillId="0" borderId="5" xfId="0" applyFont="1" applyBorder="1"/>
    <xf numFmtId="0" fontId="23" fillId="0" borderId="6" xfId="0" applyFont="1" applyBorder="1"/>
    <xf numFmtId="0" fontId="16" fillId="11" borderId="10" xfId="0" applyFont="1" applyFill="1" applyBorder="1"/>
    <xf numFmtId="165" fontId="0" fillId="0" borderId="10" xfId="0" applyNumberFormat="1" applyBorder="1"/>
    <xf numFmtId="0" fontId="16" fillId="12" borderId="5" xfId="0" applyFont="1" applyFill="1" applyBorder="1"/>
    <xf numFmtId="165" fontId="16" fillId="0" borderId="3" xfId="0" applyNumberFormat="1" applyFont="1" applyBorder="1"/>
    <xf numFmtId="165" fontId="16" fillId="0" borderId="0" xfId="0" applyNumberFormat="1" applyFont="1" applyBorder="1"/>
    <xf numFmtId="0" fontId="16" fillId="12" borderId="10" xfId="0" applyFont="1" applyFill="1" applyBorder="1"/>
    <xf numFmtId="165" fontId="16" fillId="0" borderId="11" xfId="0" applyNumberFormat="1" applyFont="1" applyBorder="1"/>
    <xf numFmtId="0" fontId="16" fillId="12" borderId="7" xfId="0" applyFont="1" applyFill="1" applyBorder="1"/>
    <xf numFmtId="165" fontId="16" fillId="0" borderId="8" xfId="0" applyNumberFormat="1" applyFont="1" applyBorder="1"/>
    <xf numFmtId="165" fontId="16" fillId="12" borderId="3" xfId="0" applyNumberFormat="1" applyFont="1" applyFill="1" applyBorder="1"/>
    <xf numFmtId="165" fontId="16" fillId="12" borderId="0" xfId="0" applyNumberFormat="1" applyFont="1" applyFill="1" applyBorder="1"/>
    <xf numFmtId="165" fontId="16" fillId="0" borderId="5" xfId="0" applyNumberFormat="1" applyFont="1" applyBorder="1"/>
    <xf numFmtId="165" fontId="16" fillId="13" borderId="5" xfId="0" applyNumberFormat="1" applyFont="1" applyFill="1" applyBorder="1"/>
    <xf numFmtId="165" fontId="17" fillId="0" borderId="5" xfId="0" applyNumberFormat="1" applyFont="1" applyFill="1" applyBorder="1" applyAlignment="1">
      <alignment horizontal="center"/>
    </xf>
    <xf numFmtId="1" fontId="17" fillId="0" borderId="5" xfId="0" applyNumberFormat="1" applyFont="1" applyFill="1" applyBorder="1" applyAlignment="1">
      <alignment horizontal="center"/>
    </xf>
    <xf numFmtId="165" fontId="17" fillId="0" borderId="4" xfId="0" applyNumberFormat="1" applyFont="1" applyFill="1" applyBorder="1" applyAlignment="1">
      <alignment horizontal="center"/>
    </xf>
    <xf numFmtId="165" fontId="17" fillId="0" borderId="6" xfId="0" applyNumberFormat="1" applyFont="1" applyFill="1" applyBorder="1" applyAlignment="1">
      <alignment horizontal="center"/>
    </xf>
    <xf numFmtId="1" fontId="17" fillId="0" borderId="4" xfId="0" applyNumberFormat="1" applyFont="1" applyFill="1" applyBorder="1" applyAlignment="1">
      <alignment horizontal="center"/>
    </xf>
    <xf numFmtId="0" fontId="0" fillId="0" borderId="0" xfId="0" applyFill="1" applyBorder="1"/>
    <xf numFmtId="165" fontId="15" fillId="0" borderId="11" xfId="0" applyNumberFormat="1" applyFont="1" applyFill="1" applyBorder="1" applyAlignment="1">
      <alignment horizontal="center"/>
    </xf>
    <xf numFmtId="0" fontId="24" fillId="11" borderId="0" xfId="0" applyFont="1" applyFill="1"/>
    <xf numFmtId="0" fontId="15" fillId="0" borderId="15" xfId="0" applyFont="1" applyFill="1" applyBorder="1"/>
    <xf numFmtId="0" fontId="17" fillId="0" borderId="15" xfId="0" applyFont="1" applyFill="1" applyBorder="1"/>
    <xf numFmtId="165" fontId="17" fillId="0" borderId="15" xfId="0" applyNumberFormat="1" applyFont="1" applyFill="1" applyBorder="1"/>
    <xf numFmtId="14" fontId="17" fillId="0" borderId="15" xfId="0" applyNumberFormat="1" applyFont="1" applyFill="1" applyBorder="1"/>
    <xf numFmtId="165" fontId="15" fillId="0" borderId="15" xfId="0" applyNumberFormat="1" applyFont="1" applyFill="1" applyBorder="1"/>
    <xf numFmtId="0" fontId="16" fillId="14" borderId="7" xfId="0" applyFont="1" applyFill="1" applyBorder="1"/>
    <xf numFmtId="0" fontId="16" fillId="14" borderId="10" xfId="0" applyFont="1" applyFill="1" applyBorder="1"/>
    <xf numFmtId="0" fontId="25" fillId="14" borderId="2" xfId="0" applyFont="1" applyFill="1" applyBorder="1"/>
    <xf numFmtId="0" fontId="25" fillId="14" borderId="4" xfId="0" applyFont="1" applyFill="1" applyBorder="1"/>
    <xf numFmtId="0" fontId="0" fillId="14" borderId="4" xfId="0" applyFill="1" applyBorder="1"/>
    <xf numFmtId="0" fontId="0" fillId="14" borderId="3" xfId="0" applyFill="1" applyBorder="1"/>
    <xf numFmtId="0" fontId="26" fillId="14" borderId="2" xfId="0" applyFont="1" applyFill="1" applyBorder="1"/>
    <xf numFmtId="0" fontId="16" fillId="14" borderId="4" xfId="0" applyFont="1" applyFill="1" applyBorder="1"/>
    <xf numFmtId="0" fontId="16" fillId="14" borderId="3" xfId="0" applyFont="1" applyFill="1" applyBorder="1"/>
    <xf numFmtId="0" fontId="27" fillId="0" borderId="0" xfId="0" applyFont="1"/>
    <xf numFmtId="0" fontId="26" fillId="0" borderId="0" xfId="0" applyFont="1"/>
    <xf numFmtId="0" fontId="16" fillId="0" borderId="5" xfId="0" applyFont="1" applyBorder="1"/>
    <xf numFmtId="0" fontId="23" fillId="15" borderId="5" xfId="0" applyFont="1" applyFill="1" applyBorder="1" applyAlignment="1">
      <alignment horizontal="center"/>
    </xf>
    <xf numFmtId="0" fontId="23" fillId="15" borderId="2" xfId="0" applyFont="1" applyFill="1" applyBorder="1" applyAlignment="1">
      <alignment horizontal="center"/>
    </xf>
    <xf numFmtId="0" fontId="23" fillId="0" borderId="5" xfId="0" applyFont="1" applyBorder="1" applyAlignment="1">
      <alignment horizontal="center"/>
    </xf>
    <xf numFmtId="165" fontId="23" fillId="0" borderId="5" xfId="0" applyNumberFormat="1" applyFont="1" applyBorder="1"/>
    <xf numFmtId="0" fontId="0" fillId="0" borderId="5" xfId="0" applyBorder="1"/>
    <xf numFmtId="165" fontId="23" fillId="0" borderId="3" xfId="0" applyNumberFormat="1" applyFont="1" applyBorder="1"/>
    <xf numFmtId="165" fontId="23" fillId="0" borderId="0" xfId="0" applyNumberFormat="1" applyFont="1"/>
    <xf numFmtId="165" fontId="23" fillId="0" borderId="7" xfId="0" applyNumberFormat="1" applyFont="1" applyBorder="1"/>
    <xf numFmtId="0" fontId="16" fillId="0" borderId="5" xfId="0" applyFont="1" applyBorder="1" applyAlignment="1">
      <alignment horizontal="left"/>
    </xf>
    <xf numFmtId="0" fontId="28" fillId="0" borderId="5" xfId="0" applyFont="1" applyBorder="1"/>
    <xf numFmtId="0" fontId="20" fillId="0" borderId="5" xfId="0" applyFont="1" applyBorder="1"/>
    <xf numFmtId="0" fontId="20" fillId="0" borderId="7" xfId="0" applyFont="1" applyBorder="1"/>
    <xf numFmtId="0" fontId="26" fillId="14" borderId="4" xfId="0" applyFont="1" applyFill="1" applyBorder="1"/>
    <xf numFmtId="0" fontId="16" fillId="0" borderId="0" xfId="0" applyFont="1" applyBorder="1"/>
    <xf numFmtId="0" fontId="23" fillId="15" borderId="3" xfId="0" applyFont="1" applyFill="1" applyBorder="1" applyAlignment="1">
      <alignment horizontal="center"/>
    </xf>
    <xf numFmtId="0" fontId="16" fillId="0" borderId="10" xfId="0" applyFont="1" applyBorder="1"/>
    <xf numFmtId="0" fontId="20" fillId="0" borderId="15" xfId="0" applyFont="1" applyBorder="1"/>
    <xf numFmtId="0" fontId="28" fillId="0" borderId="7" xfId="0" applyFont="1" applyBorder="1"/>
    <xf numFmtId="0" fontId="23" fillId="0" borderId="4" xfId="0" applyFont="1" applyFill="1" applyBorder="1"/>
    <xf numFmtId="165" fontId="16" fillId="0" borderId="5" xfId="0" applyNumberFormat="1" applyFont="1" applyFill="1" applyBorder="1"/>
    <xf numFmtId="14" fontId="23" fillId="0" borderId="2" xfId="0" applyNumberFormat="1" applyFont="1" applyFill="1" applyBorder="1" applyAlignment="1">
      <alignment horizontal="right"/>
    </xf>
    <xf numFmtId="0" fontId="23" fillId="0" borderId="6" xfId="0" applyFont="1" applyFill="1" applyBorder="1"/>
    <xf numFmtId="1" fontId="23" fillId="0" borderId="4" xfId="0" applyNumberFormat="1" applyFont="1" applyFill="1" applyBorder="1"/>
    <xf numFmtId="165" fontId="23" fillId="0" borderId="5" xfId="0" applyNumberFormat="1" applyFont="1" applyFill="1" applyBorder="1" applyAlignment="1">
      <alignment horizontal="right"/>
    </xf>
    <xf numFmtId="0" fontId="23" fillId="0" borderId="4" xfId="0" applyFont="1" applyFill="1" applyBorder="1" applyAlignment="1">
      <alignment horizontal="center"/>
    </xf>
    <xf numFmtId="165" fontId="23" fillId="0" borderId="5" xfId="0" applyNumberFormat="1" applyFont="1" applyFill="1" applyBorder="1" applyAlignment="1"/>
    <xf numFmtId="0" fontId="23" fillId="0" borderId="0" xfId="0" applyFont="1" applyFill="1"/>
    <xf numFmtId="165" fontId="23" fillId="0" borderId="5" xfId="0" applyNumberFormat="1" applyFont="1" applyFill="1" applyBorder="1"/>
    <xf numFmtId="165" fontId="23" fillId="0" borderId="0" xfId="0" applyNumberFormat="1" applyFont="1" applyFill="1"/>
    <xf numFmtId="165" fontId="23" fillId="0" borderId="6" xfId="0" applyNumberFormat="1" applyFont="1" applyFill="1" applyBorder="1"/>
    <xf numFmtId="165" fontId="23" fillId="0" borderId="0" xfId="0" applyNumberFormat="1" applyFont="1" applyBorder="1"/>
    <xf numFmtId="168" fontId="23" fillId="0" borderId="5" xfId="0" applyNumberFormat="1" applyFont="1" applyFill="1" applyBorder="1"/>
    <xf numFmtId="0" fontId="23" fillId="0" borderId="5" xfId="0" applyFont="1" applyFill="1" applyBorder="1"/>
    <xf numFmtId="0" fontId="16" fillId="0" borderId="11" xfId="0" applyFont="1" applyFill="1" applyBorder="1"/>
    <xf numFmtId="165" fontId="16" fillId="0" borderId="10" xfId="0" applyNumberFormat="1" applyFont="1" applyFill="1" applyBorder="1"/>
    <xf numFmtId="0" fontId="16" fillId="0" borderId="10" xfId="0" applyFont="1" applyFill="1" applyBorder="1" applyAlignment="1">
      <alignment horizontal="left"/>
    </xf>
    <xf numFmtId="165" fontId="16" fillId="0" borderId="6" xfId="0" applyNumberFormat="1" applyFont="1" applyFill="1" applyBorder="1" applyAlignment="1">
      <alignment horizontal="right"/>
    </xf>
    <xf numFmtId="0" fontId="16" fillId="0" borderId="12" xfId="0" applyFont="1" applyFill="1" applyBorder="1"/>
    <xf numFmtId="165" fontId="16" fillId="0" borderId="7" xfId="0" applyNumberFormat="1" applyFont="1" applyFill="1" applyBorder="1"/>
    <xf numFmtId="0" fontId="23" fillId="0" borderId="15" xfId="0" applyFont="1" applyFill="1" applyBorder="1"/>
    <xf numFmtId="165" fontId="23" fillId="0" borderId="15" xfId="0" applyNumberFormat="1" applyFont="1" applyFill="1" applyBorder="1"/>
    <xf numFmtId="14" fontId="23" fillId="0" borderId="15" xfId="0" applyNumberFormat="1" applyFont="1" applyFill="1" applyBorder="1"/>
    <xf numFmtId="165" fontId="16" fillId="0" borderId="15" xfId="0" applyNumberFormat="1" applyFont="1" applyFill="1" applyBorder="1"/>
    <xf numFmtId="165" fontId="16" fillId="0" borderId="0" xfId="0" applyNumberFormat="1" applyFont="1" applyFill="1"/>
    <xf numFmtId="14" fontId="15" fillId="10" borderId="3" xfId="0" applyNumberFormat="1" applyFont="1" applyFill="1" applyBorder="1"/>
    <xf numFmtId="14" fontId="17" fillId="0" borderId="5" xfId="0" applyNumberFormat="1" applyFont="1" applyBorder="1"/>
    <xf numFmtId="14" fontId="23" fillId="0" borderId="7" xfId="0" applyNumberFormat="1" applyFont="1" applyFill="1" applyBorder="1" applyAlignment="1">
      <alignment horizontal="right"/>
    </xf>
    <xf numFmtId="14" fontId="17" fillId="0" borderId="0" xfId="0" applyNumberFormat="1" applyFont="1"/>
    <xf numFmtId="0" fontId="17" fillId="0" borderId="2" xfId="0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2" fontId="17" fillId="0" borderId="0" xfId="0" applyNumberFormat="1" applyFont="1" applyBorder="1"/>
    <xf numFmtId="2" fontId="17" fillId="0" borderId="15" xfId="0" applyNumberFormat="1" applyFont="1" applyBorder="1"/>
    <xf numFmtId="2" fontId="23" fillId="0" borderId="15" xfId="0" applyNumberFormat="1" applyFont="1" applyBorder="1"/>
    <xf numFmtId="2" fontId="17" fillId="0" borderId="0" xfId="0" applyNumberFormat="1" applyFont="1"/>
    <xf numFmtId="165" fontId="0" fillId="16" borderId="5" xfId="0" applyNumberFormat="1" applyFill="1" applyBorder="1"/>
    <xf numFmtId="14" fontId="23" fillId="0" borderId="5" xfId="0" applyNumberFormat="1" applyFont="1" applyFill="1" applyBorder="1" applyAlignment="1">
      <alignment horizontal="right"/>
    </xf>
    <xf numFmtId="1" fontId="23" fillId="0" borderId="4" xfId="0" applyNumberFormat="1" applyFont="1" applyFill="1" applyBorder="1" applyAlignment="1">
      <alignment horizontal="left"/>
    </xf>
    <xf numFmtId="4" fontId="16" fillId="0" borderId="0" xfId="0" applyNumberFormat="1" applyFont="1"/>
    <xf numFmtId="165" fontId="0" fillId="17" borderId="5" xfId="0" applyNumberFormat="1" applyFill="1" applyBorder="1"/>
    <xf numFmtId="2" fontId="29" fillId="0" borderId="15" xfId="0" applyNumberFormat="1" applyFont="1" applyBorder="1"/>
    <xf numFmtId="165" fontId="0" fillId="0" borderId="0" xfId="0" applyNumberFormat="1" applyBorder="1"/>
    <xf numFmtId="0" fontId="16" fillId="12" borderId="16" xfId="0" applyFont="1" applyFill="1" applyBorder="1" applyAlignment="1">
      <alignment horizontal="center"/>
    </xf>
    <xf numFmtId="0" fontId="16" fillId="12" borderId="17" xfId="0" applyFont="1" applyFill="1" applyBorder="1" applyAlignment="1">
      <alignment horizontal="center"/>
    </xf>
    <xf numFmtId="165" fontId="0" fillId="0" borderId="4" xfId="0" applyNumberFormat="1" applyBorder="1"/>
    <xf numFmtId="165" fontId="0" fillId="0" borderId="12" xfId="0" applyNumberFormat="1" applyBorder="1"/>
    <xf numFmtId="165" fontId="0" fillId="0" borderId="9" xfId="0" applyNumberFormat="1" applyBorder="1"/>
    <xf numFmtId="165" fontId="0" fillId="0" borderId="13" xfId="0" applyNumberFormat="1" applyBorder="1"/>
    <xf numFmtId="0" fontId="0" fillId="0" borderId="15" xfId="0" applyBorder="1"/>
    <xf numFmtId="0" fontId="20" fillId="0" borderId="0" xfId="0" applyFont="1" applyBorder="1"/>
    <xf numFmtId="0" fontId="23" fillId="0" borderId="0" xfId="0" applyFont="1" applyBorder="1"/>
    <xf numFmtId="0" fontId="20" fillId="0" borderId="0" xfId="0" applyFont="1" applyFill="1" applyBorder="1"/>
    <xf numFmtId="0" fontId="23" fillId="0" borderId="0" xfId="0" applyFont="1" applyFill="1" applyBorder="1"/>
    <xf numFmtId="0" fontId="20" fillId="0" borderId="19" xfId="0" applyFont="1" applyBorder="1"/>
    <xf numFmtId="165" fontId="0" fillId="0" borderId="18" xfId="0" applyNumberFormat="1" applyBorder="1"/>
    <xf numFmtId="165" fontId="0" fillId="0" borderId="20" xfId="0" applyNumberFormat="1" applyBorder="1"/>
    <xf numFmtId="5" fontId="0" fillId="0" borderId="0" xfId="0" applyNumberFormat="1"/>
    <xf numFmtId="5" fontId="16" fillId="12" borderId="13" xfId="0" applyNumberFormat="1" applyFont="1" applyFill="1" applyBorder="1" applyAlignment="1">
      <alignment horizontal="center"/>
    </xf>
    <xf numFmtId="5" fontId="0" fillId="0" borderId="15" xfId="0" applyNumberFormat="1" applyBorder="1"/>
    <xf numFmtId="5" fontId="16" fillId="12" borderId="21" xfId="0" applyNumberFormat="1" applyFont="1" applyFill="1" applyBorder="1" applyAlignment="1">
      <alignment horizontal="center"/>
    </xf>
    <xf numFmtId="14" fontId="23" fillId="0" borderId="10" xfId="0" applyNumberFormat="1" applyFont="1" applyFill="1" applyBorder="1" applyAlignment="1">
      <alignment horizontal="right"/>
    </xf>
    <xf numFmtId="14" fontId="23" fillId="0" borderId="0" xfId="0" applyNumberFormat="1" applyFont="1" applyFill="1" applyBorder="1"/>
    <xf numFmtId="14" fontId="23" fillId="0" borderId="0" xfId="0" applyNumberFormat="1" applyFont="1" applyFill="1"/>
    <xf numFmtId="14" fontId="16" fillId="0" borderId="15" xfId="0" applyNumberFormat="1" applyFont="1" applyFill="1" applyBorder="1"/>
    <xf numFmtId="14" fontId="15" fillId="0" borderId="15" xfId="0" applyNumberFormat="1" applyFont="1" applyFill="1" applyBorder="1"/>
    <xf numFmtId="14" fontId="17" fillId="0" borderId="13" xfId="0" applyNumberFormat="1" applyFont="1" applyFill="1" applyBorder="1"/>
    <xf numFmtId="14" fontId="23" fillId="0" borderId="0" xfId="0" applyNumberFormat="1" applyFont="1"/>
    <xf numFmtId="5" fontId="16" fillId="0" borderId="4" xfId="0" applyNumberFormat="1" applyFont="1" applyBorder="1"/>
    <xf numFmtId="5" fontId="16" fillId="0" borderId="9" xfId="0" applyNumberFormat="1" applyFont="1" applyBorder="1"/>
    <xf numFmtId="5" fontId="16" fillId="12" borderId="4" xfId="0" applyNumberFormat="1" applyFont="1" applyFill="1" applyBorder="1"/>
    <xf numFmtId="165" fontId="16" fillId="0" borderId="15" xfId="0" applyNumberFormat="1" applyFont="1" applyBorder="1"/>
    <xf numFmtId="165" fontId="16" fillId="0" borderId="0" xfId="0" applyNumberFormat="1" applyFont="1" applyFill="1" applyBorder="1"/>
    <xf numFmtId="0" fontId="17" fillId="0" borderId="12" xfId="0" applyFont="1" applyFill="1" applyBorder="1" applyAlignment="1">
      <alignment horizontal="center"/>
    </xf>
    <xf numFmtId="0" fontId="30" fillId="0" borderId="15" xfId="0" applyFont="1" applyBorder="1"/>
    <xf numFmtId="0" fontId="30" fillId="0" borderId="0" xfId="0" applyFont="1"/>
    <xf numFmtId="0" fontId="30" fillId="0" borderId="0" xfId="0" applyFont="1" applyFill="1"/>
    <xf numFmtId="5" fontId="31" fillId="0" borderId="15" xfId="0" applyNumberFormat="1" applyFont="1" applyBorder="1"/>
    <xf numFmtId="5" fontId="32" fillId="0" borderId="15" xfId="0" applyNumberFormat="1" applyFont="1" applyBorder="1"/>
    <xf numFmtId="0" fontId="16" fillId="0" borderId="5" xfId="0" applyFont="1" applyFill="1" applyBorder="1"/>
    <xf numFmtId="0" fontId="16" fillId="0" borderId="7" xfId="0" applyFont="1" applyFill="1" applyBorder="1"/>
    <xf numFmtId="5" fontId="28" fillId="0" borderId="15" xfId="0" applyNumberFormat="1" applyFont="1" applyBorder="1"/>
    <xf numFmtId="2" fontId="30" fillId="0" borderId="0" xfId="0" applyNumberFormat="1" applyFont="1"/>
    <xf numFmtId="2" fontId="30" fillId="0" borderId="15" xfId="0" applyNumberFormat="1" applyFont="1" applyBorder="1"/>
    <xf numFmtId="14" fontId="23" fillId="0" borderId="13" xfId="0" applyNumberFormat="1" applyFont="1" applyFill="1" applyBorder="1" applyAlignment="1">
      <alignment horizontal="right"/>
    </xf>
    <xf numFmtId="0" fontId="23" fillId="0" borderId="10" xfId="0" applyFont="1" applyFill="1" applyBorder="1"/>
    <xf numFmtId="1" fontId="23" fillId="0" borderId="22" xfId="0" applyNumberFormat="1" applyFont="1" applyFill="1" applyBorder="1"/>
    <xf numFmtId="165" fontId="23" fillId="0" borderId="10" xfId="0" applyNumberFormat="1" applyFont="1" applyFill="1" applyBorder="1"/>
    <xf numFmtId="0" fontId="17" fillId="0" borderId="2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14" fontId="23" fillId="0" borderId="23" xfId="0" applyNumberFormat="1" applyFont="1" applyFill="1" applyBorder="1" applyAlignment="1">
      <alignment horizontal="right"/>
    </xf>
    <xf numFmtId="0" fontId="23" fillId="0" borderId="24" xfId="0" applyFont="1" applyFill="1" applyBorder="1"/>
    <xf numFmtId="0" fontId="23" fillId="0" borderId="25" xfId="0" applyFont="1" applyBorder="1"/>
    <xf numFmtId="165" fontId="23" fillId="0" borderId="24" xfId="0" applyNumberFormat="1" applyFont="1" applyFill="1" applyBorder="1"/>
    <xf numFmtId="0" fontId="17" fillId="0" borderId="26" xfId="0" applyFont="1" applyFill="1" applyBorder="1" applyAlignment="1">
      <alignment horizontal="center"/>
    </xf>
    <xf numFmtId="0" fontId="17" fillId="0" borderId="23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165" fontId="23" fillId="0" borderId="24" xfId="0" applyNumberFormat="1" applyFont="1" applyFill="1" applyBorder="1" applyAlignment="1"/>
    <xf numFmtId="1" fontId="23" fillId="0" borderId="26" xfId="0" applyNumberFormat="1" applyFont="1" applyFill="1" applyBorder="1"/>
    <xf numFmtId="0" fontId="23" fillId="0" borderId="26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2" fontId="23" fillId="0" borderId="27" xfId="0" applyNumberFormat="1" applyFont="1" applyBorder="1"/>
    <xf numFmtId="2" fontId="23" fillId="0" borderId="16" xfId="0" applyNumberFormat="1" applyFont="1" applyBorder="1"/>
    <xf numFmtId="165" fontId="17" fillId="0" borderId="11" xfId="0" applyNumberFormat="1" applyFont="1" applyFill="1" applyBorder="1"/>
    <xf numFmtId="14" fontId="16" fillId="0" borderId="2" xfId="0" applyNumberFormat="1" applyFont="1" applyFill="1" applyBorder="1"/>
    <xf numFmtId="1" fontId="23" fillId="0" borderId="15" xfId="0" applyNumberFormat="1" applyFont="1" applyFill="1" applyBorder="1" applyAlignment="1">
      <alignment horizontal="left"/>
    </xf>
    <xf numFmtId="168" fontId="23" fillId="0" borderId="15" xfId="0" applyNumberFormat="1" applyFont="1" applyFill="1" applyBorder="1"/>
    <xf numFmtId="165" fontId="23" fillId="0" borderId="15" xfId="0" applyNumberFormat="1" applyFont="1" applyFill="1" applyBorder="1" applyAlignment="1">
      <alignment horizontal="right"/>
    </xf>
    <xf numFmtId="0" fontId="19" fillId="0" borderId="15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165" fontId="19" fillId="0" borderId="15" xfId="0" applyNumberFormat="1" applyFont="1" applyFill="1" applyBorder="1"/>
    <xf numFmtId="2" fontId="33" fillId="0" borderId="16" xfId="0" applyNumberFormat="1" applyFont="1" applyBorder="1"/>
    <xf numFmtId="2" fontId="29" fillId="0" borderId="16" xfId="0" applyNumberFormat="1" applyFont="1" applyBorder="1"/>
    <xf numFmtId="0" fontId="28" fillId="0" borderId="0" xfId="0" applyFont="1" applyFill="1" applyBorder="1" applyAlignment="1">
      <alignment horizontal="center"/>
    </xf>
    <xf numFmtId="14" fontId="20" fillId="0" borderId="13" xfId="0" applyNumberFormat="1" applyFont="1" applyFill="1" applyBorder="1" applyAlignment="1">
      <alignment horizontal="right"/>
    </xf>
    <xf numFmtId="0" fontId="20" fillId="0" borderId="10" xfId="0" applyFont="1" applyFill="1" applyBorder="1"/>
    <xf numFmtId="1" fontId="20" fillId="0" borderId="22" xfId="0" applyNumberFormat="1" applyFont="1" applyFill="1" applyBorder="1"/>
    <xf numFmtId="165" fontId="20" fillId="0" borderId="10" xfId="0" applyNumberFormat="1" applyFont="1" applyFill="1" applyBorder="1"/>
    <xf numFmtId="2" fontId="20" fillId="0" borderId="16" xfId="0" applyNumberFormat="1" applyFont="1" applyBorder="1"/>
    <xf numFmtId="2" fontId="34" fillId="0" borderId="16" xfId="0" applyNumberFormat="1" applyFont="1" applyBorder="1"/>
    <xf numFmtId="164" fontId="28" fillId="0" borderId="3" xfId="0" applyNumberFormat="1" applyFont="1" applyFill="1" applyBorder="1"/>
    <xf numFmtId="0" fontId="28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2" fontId="20" fillId="0" borderId="0" xfId="0" applyNumberFormat="1" applyFont="1"/>
    <xf numFmtId="0" fontId="20" fillId="0" borderId="0" xfId="0" applyFont="1"/>
    <xf numFmtId="0" fontId="28" fillId="0" borderId="5" xfId="0" applyFont="1" applyFill="1" applyBorder="1"/>
    <xf numFmtId="0" fontId="20" fillId="0" borderId="0" xfId="0" applyFont="1" applyFill="1"/>
    <xf numFmtId="0" fontId="20" fillId="0" borderId="7" xfId="0" applyFont="1" applyFill="1" applyBorder="1"/>
    <xf numFmtId="0" fontId="20" fillId="0" borderId="9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9" xfId="0" applyFont="1" applyFill="1" applyBorder="1"/>
    <xf numFmtId="0" fontId="20" fillId="0" borderId="12" xfId="0" applyFont="1" applyFill="1" applyBorder="1" applyAlignment="1">
      <alignment horizontal="center"/>
    </xf>
    <xf numFmtId="2" fontId="20" fillId="0" borderId="15" xfId="0" applyNumberFormat="1" applyFont="1" applyFill="1" applyBorder="1" applyAlignment="1">
      <alignment horizontal="center"/>
    </xf>
    <xf numFmtId="166" fontId="20" fillId="0" borderId="7" xfId="0" applyNumberFormat="1" applyFont="1" applyFill="1" applyBorder="1" applyAlignment="1">
      <alignment horizontal="right"/>
    </xf>
    <xf numFmtId="165" fontId="20" fillId="0" borderId="5" xfId="0" applyNumberFormat="1" applyFont="1" applyFill="1" applyBorder="1" applyAlignment="1"/>
    <xf numFmtId="1" fontId="20" fillId="0" borderId="4" xfId="0" applyNumberFormat="1" applyFont="1" applyFill="1" applyBorder="1"/>
    <xf numFmtId="165" fontId="20" fillId="0" borderId="5" xfId="0" applyNumberFormat="1" applyFont="1" applyFill="1" applyBorder="1" applyAlignment="1">
      <alignment horizontal="right"/>
    </xf>
    <xf numFmtId="0" fontId="20" fillId="0" borderId="4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2" fontId="20" fillId="0" borderId="15" xfId="0" applyNumberFormat="1" applyFont="1" applyBorder="1"/>
    <xf numFmtId="165" fontId="20" fillId="0" borderId="5" xfId="0" applyNumberFormat="1" applyFont="1" applyFill="1" applyBorder="1"/>
    <xf numFmtId="14" fontId="20" fillId="0" borderId="2" xfId="0" applyNumberFormat="1" applyFont="1" applyFill="1" applyBorder="1" applyAlignment="1">
      <alignment horizontal="right"/>
    </xf>
    <xf numFmtId="168" fontId="20" fillId="0" borderId="5" xfId="0" applyNumberFormat="1" applyFont="1" applyFill="1" applyBorder="1"/>
    <xf numFmtId="0" fontId="20" fillId="0" borderId="5" xfId="0" applyFont="1" applyFill="1" applyBorder="1" applyAlignment="1">
      <alignment horizontal="center"/>
    </xf>
    <xf numFmtId="14" fontId="20" fillId="0" borderId="5" xfId="0" applyNumberFormat="1" applyFont="1" applyFill="1" applyBorder="1" applyAlignment="1">
      <alignment horizontal="right"/>
    </xf>
    <xf numFmtId="1" fontId="20" fillId="0" borderId="5" xfId="0" applyNumberFormat="1" applyFont="1" applyFill="1" applyBorder="1" applyAlignment="1">
      <alignment horizontal="center"/>
    </xf>
    <xf numFmtId="165" fontId="20" fillId="0" borderId="4" xfId="0" applyNumberFormat="1" applyFont="1" applyFill="1" applyBorder="1" applyAlignment="1">
      <alignment horizontal="right"/>
    </xf>
    <xf numFmtId="2" fontId="34" fillId="0" borderId="15" xfId="0" applyNumberFormat="1" applyFont="1" applyBorder="1"/>
    <xf numFmtId="0" fontId="20" fillId="0" borderId="5" xfId="0" applyFont="1" applyFill="1" applyBorder="1"/>
    <xf numFmtId="166" fontId="20" fillId="0" borderId="2" xfId="0" applyNumberFormat="1" applyFont="1" applyFill="1" applyBorder="1" applyAlignment="1">
      <alignment horizontal="right"/>
    </xf>
    <xf numFmtId="0" fontId="20" fillId="0" borderId="2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4" xfId="0" applyFont="1" applyFill="1" applyBorder="1"/>
    <xf numFmtId="165" fontId="20" fillId="0" borderId="4" xfId="0" applyNumberFormat="1" applyFont="1" applyFill="1" applyBorder="1" applyAlignment="1">
      <alignment horizontal="center"/>
    </xf>
    <xf numFmtId="165" fontId="23" fillId="0" borderId="4" xfId="0" applyNumberFormat="1" applyFont="1" applyFill="1" applyBorder="1" applyAlignment="1">
      <alignment horizontal="center"/>
    </xf>
    <xf numFmtId="165" fontId="16" fillId="0" borderId="11" xfId="0" applyNumberFormat="1" applyFont="1" applyFill="1" applyBorder="1" applyAlignment="1">
      <alignment horizontal="center"/>
    </xf>
    <xf numFmtId="4" fontId="17" fillId="0" borderId="0" xfId="0" applyNumberFormat="1" applyFont="1"/>
    <xf numFmtId="14" fontId="17" fillId="0" borderId="15" xfId="0" applyNumberFormat="1" applyFont="1" applyBorder="1"/>
    <xf numFmtId="14" fontId="17" fillId="0" borderId="2" xfId="0" applyNumberFormat="1" applyFont="1" applyBorder="1" applyAlignment="1">
      <alignment wrapText="1"/>
    </xf>
    <xf numFmtId="4" fontId="15" fillId="0" borderId="15" xfId="0" applyNumberFormat="1" applyFont="1" applyBorder="1"/>
    <xf numFmtId="2" fontId="35" fillId="0" borderId="0" xfId="0" applyNumberFormat="1" applyFont="1"/>
    <xf numFmtId="0" fontId="23" fillId="0" borderId="0" xfId="0" applyFont="1" applyAlignment="1">
      <alignment wrapText="1"/>
    </xf>
    <xf numFmtId="165" fontId="16" fillId="0" borderId="0" xfId="0" applyNumberFormat="1" applyFont="1" applyFill="1" applyBorder="1" applyAlignment="1">
      <alignment horizontal="right"/>
    </xf>
    <xf numFmtId="0" fontId="16" fillId="0" borderId="0" xfId="0" applyFont="1" applyAlignment="1">
      <alignment wrapText="1"/>
    </xf>
    <xf numFmtId="165" fontId="16" fillId="0" borderId="7" xfId="0" applyNumberFormat="1" applyFont="1" applyFill="1" applyBorder="1" applyAlignment="1">
      <alignment horizontal="right"/>
    </xf>
    <xf numFmtId="8" fontId="16" fillId="0" borderId="0" xfId="0" applyNumberFormat="1" applyFont="1" applyBorder="1"/>
    <xf numFmtId="0" fontId="15" fillId="0" borderId="4" xfId="0" applyFont="1" applyFill="1" applyBorder="1" applyAlignment="1">
      <alignment horizontal="center"/>
    </xf>
    <xf numFmtId="14" fontId="17" fillId="0" borderId="28" xfId="0" applyNumberFormat="1" applyFont="1" applyFill="1" applyBorder="1"/>
    <xf numFmtId="0" fontId="15" fillId="0" borderId="7" xfId="0" applyFont="1" applyFill="1" applyBorder="1"/>
    <xf numFmtId="165" fontId="15" fillId="0" borderId="14" xfId="0" applyNumberFormat="1" applyFont="1" applyFill="1" applyBorder="1"/>
    <xf numFmtId="0" fontId="17" fillId="0" borderId="13" xfId="0" applyFont="1" applyBorder="1"/>
    <xf numFmtId="0" fontId="17" fillId="0" borderId="10" xfId="0" applyFont="1" applyBorder="1"/>
    <xf numFmtId="165" fontId="15" fillId="0" borderId="10" xfId="0" applyNumberFormat="1" applyFont="1" applyBorder="1"/>
    <xf numFmtId="0" fontId="17" fillId="0" borderId="15" xfId="0" applyFont="1" applyBorder="1"/>
    <xf numFmtId="0" fontId="15" fillId="0" borderId="11" xfId="0" applyFont="1" applyFill="1" applyBorder="1"/>
    <xf numFmtId="0" fontId="17" fillId="0" borderId="15" xfId="0" applyFont="1" applyFill="1" applyBorder="1" applyAlignment="1">
      <alignment horizontal="center"/>
    </xf>
    <xf numFmtId="165" fontId="29" fillId="0" borderId="15" xfId="0" applyNumberFormat="1" applyFont="1" applyFill="1" applyBorder="1"/>
    <xf numFmtId="0" fontId="36" fillId="0" borderId="9" xfId="0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165" fontId="23" fillId="18" borderId="10" xfId="0" applyNumberFormat="1" applyFont="1" applyFill="1" applyBorder="1"/>
    <xf numFmtId="165" fontId="23" fillId="18" borderId="5" xfId="0" applyNumberFormat="1" applyFont="1" applyFill="1" applyBorder="1"/>
    <xf numFmtId="165" fontId="23" fillId="18" borderId="15" xfId="0" applyNumberFormat="1" applyFont="1" applyFill="1" applyBorder="1" applyAlignment="1">
      <alignment horizontal="right"/>
    </xf>
    <xf numFmtId="165" fontId="23" fillId="18" borderId="15" xfId="0" applyNumberFormat="1" applyFont="1" applyFill="1" applyBorder="1"/>
    <xf numFmtId="0" fontId="16" fillId="0" borderId="5" xfId="0" applyNumberFormat="1" applyFont="1" applyBorder="1" applyAlignment="1">
      <alignment horizontal="left"/>
    </xf>
    <xf numFmtId="0" fontId="17" fillId="0" borderId="5" xfId="0" applyNumberFormat="1" applyFont="1" applyBorder="1" applyAlignment="1">
      <alignment horizontal="center"/>
    </xf>
    <xf numFmtId="0" fontId="23" fillId="0" borderId="4" xfId="0" applyNumberFormat="1" applyFont="1" applyFill="1" applyBorder="1"/>
    <xf numFmtId="0" fontId="23" fillId="0" borderId="0" xfId="0" applyNumberFormat="1" applyFont="1" applyFill="1" applyBorder="1"/>
    <xf numFmtId="0" fontId="23" fillId="0" borderId="4" xfId="0" applyNumberFormat="1" applyFont="1" applyFill="1" applyBorder="1" applyAlignment="1"/>
    <xf numFmtId="0" fontId="23" fillId="0" borderId="26" xfId="0" applyNumberFormat="1" applyFont="1" applyFill="1" applyBorder="1"/>
    <xf numFmtId="0" fontId="23" fillId="0" borderId="22" xfId="0" applyNumberFormat="1" applyFont="1" applyFill="1" applyBorder="1"/>
    <xf numFmtId="0" fontId="23" fillId="0" borderId="26" xfId="0" applyNumberFormat="1" applyFont="1" applyFill="1" applyBorder="1" applyAlignment="1"/>
    <xf numFmtId="0" fontId="23" fillId="0" borderId="25" xfId="0" applyNumberFormat="1" applyFont="1" applyFill="1" applyBorder="1"/>
    <xf numFmtId="0" fontId="23" fillId="0" borderId="15" xfId="0" applyNumberFormat="1" applyFont="1" applyFill="1" applyBorder="1"/>
    <xf numFmtId="0" fontId="19" fillId="0" borderId="15" xfId="0" applyNumberFormat="1" applyFont="1" applyFill="1" applyBorder="1" applyAlignment="1">
      <alignment horizontal="center"/>
    </xf>
    <xf numFmtId="0" fontId="17" fillId="0" borderId="0" xfId="0" applyNumberFormat="1" applyFont="1"/>
    <xf numFmtId="14" fontId="29" fillId="0" borderId="2" xfId="0" applyNumberFormat="1" applyFont="1" applyFill="1" applyBorder="1" applyAlignment="1">
      <alignment horizontal="right"/>
    </xf>
    <xf numFmtId="168" fontId="29" fillId="0" borderId="15" xfId="0" applyNumberFormat="1" applyFont="1" applyFill="1" applyBorder="1"/>
    <xf numFmtId="0" fontId="29" fillId="0" borderId="15" xfId="0" applyNumberFormat="1" applyFont="1" applyFill="1" applyBorder="1"/>
    <xf numFmtId="1" fontId="29" fillId="0" borderId="15" xfId="0" applyNumberFormat="1" applyFont="1" applyFill="1" applyBorder="1" applyAlignment="1">
      <alignment horizontal="left"/>
    </xf>
    <xf numFmtId="165" fontId="29" fillId="0" borderId="15" xfId="0" applyNumberFormat="1" applyFont="1" applyFill="1" applyBorder="1" applyAlignment="1">
      <alignment horizontal="right"/>
    </xf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colors>
    <mruColors>
      <color rgb="FFF46A4E"/>
      <color rgb="FF80E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6"/>
  <sheetViews>
    <sheetView tabSelected="1" zoomScale="110" zoomScaleNormal="110" workbookViewId="0">
      <selection activeCell="I42" sqref="I42"/>
    </sheetView>
  </sheetViews>
  <sheetFormatPr defaultRowHeight="11.25" customHeight="1"/>
  <cols>
    <col min="1" max="1" width="13.125" style="10" customWidth="1"/>
    <col min="2" max="2" width="18.75" style="10" customWidth="1"/>
    <col min="3" max="3" width="11.375" style="10" customWidth="1"/>
    <col min="4" max="4" width="3.375" style="10" customWidth="1"/>
    <col min="5" max="5" width="14" style="194" customWidth="1"/>
    <col min="6" max="6" width="35.875" style="10" customWidth="1"/>
    <col min="7" max="7" width="6.875" style="362" customWidth="1"/>
    <col min="8" max="8" width="12.75" style="10" customWidth="1"/>
    <col min="9" max="9" width="10.125" style="10" customWidth="1"/>
    <col min="10" max="10" width="7.125" style="10" customWidth="1"/>
    <col min="11" max="11" width="7.125" style="51" customWidth="1"/>
    <col min="12" max="12" width="10.875" style="201" customWidth="1"/>
    <col min="13" max="65" width="8.625" style="10" customWidth="1"/>
  </cols>
  <sheetData>
    <row r="1" spans="1:19" ht="16.5" customHeight="1">
      <c r="A1" s="1" t="s">
        <v>0</v>
      </c>
      <c r="B1" s="2"/>
      <c r="C1" s="3" t="s">
        <v>1</v>
      </c>
      <c r="D1" s="4"/>
      <c r="E1" s="191"/>
      <c r="F1" s="5" t="s">
        <v>2</v>
      </c>
      <c r="G1" s="351" t="s">
        <v>304</v>
      </c>
      <c r="H1" s="6" t="s">
        <v>3</v>
      </c>
      <c r="I1" s="7"/>
      <c r="J1" s="7"/>
      <c r="K1" s="8"/>
      <c r="L1" s="198"/>
      <c r="M1" s="9"/>
    </row>
    <row r="2" spans="1:19" ht="12" customHeight="1">
      <c r="A2" s="11" t="s">
        <v>4</v>
      </c>
      <c r="B2" s="12"/>
      <c r="C2" s="12"/>
      <c r="D2" s="12"/>
      <c r="E2" s="192" t="s">
        <v>5</v>
      </c>
      <c r="F2" s="14" t="s">
        <v>6</v>
      </c>
      <c r="G2" s="352"/>
      <c r="H2" s="14" t="s">
        <v>7</v>
      </c>
      <c r="I2" s="13" t="s">
        <v>8</v>
      </c>
      <c r="J2" s="13" t="s">
        <v>9</v>
      </c>
      <c r="K2" s="195" t="s">
        <v>10</v>
      </c>
      <c r="L2" s="199" t="s">
        <v>223</v>
      </c>
      <c r="M2" s="10" t="s">
        <v>11</v>
      </c>
    </row>
    <row r="3" spans="1:19" ht="12" customHeight="1">
      <c r="A3" s="15" t="s">
        <v>5</v>
      </c>
      <c r="B3" s="16" t="s">
        <v>12</v>
      </c>
      <c r="C3" s="17" t="s">
        <v>8</v>
      </c>
      <c r="E3" s="167">
        <v>43930</v>
      </c>
      <c r="F3" s="179" t="s">
        <v>13</v>
      </c>
      <c r="G3" s="353">
        <v>1</v>
      </c>
      <c r="H3" s="204" t="s">
        <v>230</v>
      </c>
      <c r="I3" s="170">
        <v>181.17</v>
      </c>
      <c r="J3" s="21" t="s">
        <v>14</v>
      </c>
      <c r="K3" s="196" t="s">
        <v>14</v>
      </c>
      <c r="L3" s="199"/>
    </row>
    <row r="4" spans="1:19" ht="11.25" customHeight="1">
      <c r="A4" s="203" t="s">
        <v>228</v>
      </c>
      <c r="B4" s="165" t="s">
        <v>15</v>
      </c>
      <c r="C4" s="166">
        <v>13447.57</v>
      </c>
      <c r="D4" s="153"/>
      <c r="E4" s="167">
        <v>43986</v>
      </c>
      <c r="F4" s="168" t="s">
        <v>16</v>
      </c>
      <c r="G4" s="354">
        <v>2</v>
      </c>
      <c r="H4" s="169" t="s">
        <v>17</v>
      </c>
      <c r="I4" s="170">
        <v>5</v>
      </c>
      <c r="J4" s="171" t="s">
        <v>14</v>
      </c>
      <c r="K4" s="197" t="s">
        <v>303</v>
      </c>
      <c r="L4" s="200"/>
      <c r="M4" s="75"/>
    </row>
    <row r="5" spans="1:19" ht="11.25" customHeight="1">
      <c r="A5" s="193">
        <v>43948</v>
      </c>
      <c r="B5" s="165" t="s">
        <v>18</v>
      </c>
      <c r="C5" s="172">
        <v>28</v>
      </c>
      <c r="D5" s="153" t="s">
        <v>14</v>
      </c>
      <c r="E5" s="167">
        <v>44004</v>
      </c>
      <c r="F5" s="172" t="s">
        <v>19</v>
      </c>
      <c r="G5" s="355">
        <v>3</v>
      </c>
      <c r="H5" s="169" t="s">
        <v>20</v>
      </c>
      <c r="I5" s="170">
        <v>29.95</v>
      </c>
      <c r="J5" s="171" t="s">
        <v>14</v>
      </c>
      <c r="K5" s="197" t="s">
        <v>303</v>
      </c>
      <c r="L5" s="200"/>
      <c r="M5" s="173"/>
      <c r="N5" s="31"/>
      <c r="O5" s="31"/>
    </row>
    <row r="6" spans="1:19" ht="11.25" customHeight="1">
      <c r="A6" s="193">
        <v>43948</v>
      </c>
      <c r="B6" s="165" t="s">
        <v>21</v>
      </c>
      <c r="C6" s="172">
        <v>120</v>
      </c>
      <c r="D6" s="153" t="s">
        <v>14</v>
      </c>
      <c r="E6" s="167">
        <v>44004</v>
      </c>
      <c r="F6" s="174" t="s">
        <v>22</v>
      </c>
      <c r="G6" s="353">
        <v>4</v>
      </c>
      <c r="H6" s="169" t="s">
        <v>20</v>
      </c>
      <c r="I6" s="170">
        <v>100</v>
      </c>
      <c r="J6" s="171" t="s">
        <v>14</v>
      </c>
      <c r="K6" s="197" t="s">
        <v>303</v>
      </c>
      <c r="L6" s="200"/>
      <c r="M6" s="175"/>
      <c r="N6" s="31"/>
      <c r="O6" s="31"/>
    </row>
    <row r="7" spans="1:19" ht="11.25" customHeight="1">
      <c r="A7" s="203">
        <v>43949</v>
      </c>
      <c r="B7" s="165" t="s">
        <v>23</v>
      </c>
      <c r="C7" s="174">
        <v>3120</v>
      </c>
      <c r="D7" s="153" t="s">
        <v>14</v>
      </c>
      <c r="E7" s="193">
        <v>44004</v>
      </c>
      <c r="F7" s="174" t="s">
        <v>24</v>
      </c>
      <c r="G7" s="353">
        <v>5</v>
      </c>
      <c r="H7" s="169" t="s">
        <v>25</v>
      </c>
      <c r="I7" s="170">
        <v>89.8</v>
      </c>
      <c r="J7" s="171" t="s">
        <v>14</v>
      </c>
      <c r="K7" s="197" t="s">
        <v>303</v>
      </c>
      <c r="L7" s="200"/>
      <c r="M7" s="175" t="s">
        <v>14</v>
      </c>
      <c r="N7" s="33"/>
      <c r="O7" s="31"/>
    </row>
    <row r="8" spans="1:19" ht="11.25" customHeight="1">
      <c r="A8" s="203">
        <v>43949</v>
      </c>
      <c r="B8" s="165" t="s">
        <v>26</v>
      </c>
      <c r="C8" s="176">
        <v>60.2</v>
      </c>
      <c r="D8" s="153" t="s">
        <v>14</v>
      </c>
      <c r="E8" s="193">
        <v>44005</v>
      </c>
      <c r="F8" s="174" t="s">
        <v>27</v>
      </c>
      <c r="G8" s="353">
        <v>6</v>
      </c>
      <c r="H8" s="169" t="s">
        <v>20</v>
      </c>
      <c r="I8" s="170">
        <v>5.5</v>
      </c>
      <c r="J8" s="171" t="s">
        <v>14</v>
      </c>
      <c r="K8" s="197" t="s">
        <v>303</v>
      </c>
      <c r="L8" s="200"/>
      <c r="M8" s="173"/>
      <c r="N8" s="31"/>
      <c r="O8" s="31"/>
    </row>
    <row r="9" spans="1:19" ht="11.25" customHeight="1">
      <c r="A9" s="203">
        <v>43951</v>
      </c>
      <c r="B9" s="165" t="s">
        <v>28</v>
      </c>
      <c r="C9" s="174">
        <v>14</v>
      </c>
      <c r="D9" s="177" t="s">
        <v>14</v>
      </c>
      <c r="E9" s="193">
        <v>43999</v>
      </c>
      <c r="F9" s="172" t="s">
        <v>29</v>
      </c>
      <c r="G9" s="355">
        <v>7</v>
      </c>
      <c r="H9" s="169" t="s">
        <v>225</v>
      </c>
      <c r="I9" s="174">
        <v>2149.7600000000002</v>
      </c>
      <c r="J9" s="171" t="s">
        <v>14</v>
      </c>
      <c r="K9" s="197" t="s">
        <v>303</v>
      </c>
      <c r="L9" s="200">
        <v>358.29</v>
      </c>
      <c r="M9" s="175" t="s">
        <v>14</v>
      </c>
      <c r="N9" s="31"/>
      <c r="O9" s="31"/>
    </row>
    <row r="10" spans="1:19" ht="11.25" customHeight="1">
      <c r="A10" s="203">
        <v>43956</v>
      </c>
      <c r="B10" s="165" t="s">
        <v>30</v>
      </c>
      <c r="C10" s="174">
        <v>42</v>
      </c>
      <c r="D10" s="153" t="s">
        <v>14</v>
      </c>
      <c r="E10" s="167">
        <v>44012</v>
      </c>
      <c r="F10" s="172" t="s">
        <v>31</v>
      </c>
      <c r="G10" s="355">
        <v>8</v>
      </c>
      <c r="H10" s="169" t="s">
        <v>225</v>
      </c>
      <c r="I10" s="174">
        <v>466.3</v>
      </c>
      <c r="J10" s="171" t="s">
        <v>14</v>
      </c>
      <c r="K10" s="197" t="s">
        <v>303</v>
      </c>
      <c r="L10" s="200"/>
      <c r="M10" s="173"/>
      <c r="N10" s="31"/>
      <c r="O10" s="33"/>
    </row>
    <row r="11" spans="1:19" ht="11.25" customHeight="1">
      <c r="A11" s="203">
        <v>44043</v>
      </c>
      <c r="B11" s="165" t="s">
        <v>32</v>
      </c>
      <c r="C11" s="172">
        <v>189</v>
      </c>
      <c r="D11" s="153" t="s">
        <v>14</v>
      </c>
      <c r="E11" s="167">
        <v>44015</v>
      </c>
      <c r="F11" s="174" t="s">
        <v>33</v>
      </c>
      <c r="G11" s="353">
        <v>9</v>
      </c>
      <c r="H11" s="169" t="s">
        <v>17</v>
      </c>
      <c r="I11" s="174">
        <v>9.5</v>
      </c>
      <c r="J11" s="171" t="s">
        <v>14</v>
      </c>
      <c r="K11" s="197" t="s">
        <v>303</v>
      </c>
      <c r="L11" s="200">
        <v>1.58</v>
      </c>
      <c r="M11" s="173"/>
      <c r="N11" s="31"/>
      <c r="O11" s="31"/>
    </row>
    <row r="12" spans="1:19" ht="11.25" customHeight="1">
      <c r="A12" s="203">
        <v>44043</v>
      </c>
      <c r="B12" s="165" t="s">
        <v>34</v>
      </c>
      <c r="C12" s="174">
        <v>100</v>
      </c>
      <c r="D12" s="153" t="s">
        <v>14</v>
      </c>
      <c r="E12" s="167">
        <v>44015</v>
      </c>
      <c r="F12" s="178" t="s">
        <v>35</v>
      </c>
      <c r="G12" s="353">
        <v>10</v>
      </c>
      <c r="H12" s="169" t="s">
        <v>17</v>
      </c>
      <c r="I12" s="174">
        <v>14.99</v>
      </c>
      <c r="J12" s="171" t="s">
        <v>14</v>
      </c>
      <c r="K12" s="197" t="s">
        <v>303</v>
      </c>
      <c r="L12" s="200">
        <v>2.5</v>
      </c>
      <c r="M12" s="173" t="s">
        <v>14</v>
      </c>
      <c r="N12" s="31"/>
      <c r="O12" s="31"/>
      <c r="S12" s="36"/>
    </row>
    <row r="13" spans="1:19" ht="11.25" customHeight="1">
      <c r="A13" s="203">
        <v>44103</v>
      </c>
      <c r="B13" s="165" t="s">
        <v>246</v>
      </c>
      <c r="C13" s="174">
        <v>3120</v>
      </c>
      <c r="D13" s="153"/>
      <c r="E13" s="167">
        <v>44033</v>
      </c>
      <c r="F13" s="179" t="s">
        <v>36</v>
      </c>
      <c r="G13" s="353">
        <v>11</v>
      </c>
      <c r="H13" s="169" t="s">
        <v>225</v>
      </c>
      <c r="I13" s="174">
        <v>330</v>
      </c>
      <c r="J13" s="171" t="s">
        <v>14</v>
      </c>
      <c r="K13" s="197" t="s">
        <v>303</v>
      </c>
      <c r="L13" s="200">
        <v>55</v>
      </c>
      <c r="M13" s="173"/>
      <c r="N13" s="31"/>
      <c r="O13" s="31"/>
    </row>
    <row r="14" spans="1:19" ht="11.25" customHeight="1">
      <c r="A14" s="203">
        <v>44126</v>
      </c>
      <c r="B14" s="165" t="s">
        <v>259</v>
      </c>
      <c r="C14" s="174">
        <v>1312.59</v>
      </c>
      <c r="D14" s="153"/>
      <c r="E14" s="167">
        <v>44035</v>
      </c>
      <c r="F14" s="172" t="s">
        <v>37</v>
      </c>
      <c r="G14" s="355">
        <v>12</v>
      </c>
      <c r="H14" s="169" t="s">
        <v>17</v>
      </c>
      <c r="I14" s="174">
        <v>519.99</v>
      </c>
      <c r="J14" s="171" t="s">
        <v>14</v>
      </c>
      <c r="K14" s="197" t="s">
        <v>303</v>
      </c>
      <c r="L14" s="200">
        <v>86.67</v>
      </c>
      <c r="M14" s="175" t="s">
        <v>14</v>
      </c>
      <c r="N14" s="33"/>
      <c r="O14" s="31"/>
    </row>
    <row r="15" spans="1:19" ht="11.25" customHeight="1">
      <c r="A15" s="203"/>
      <c r="B15" s="165"/>
      <c r="C15" s="174"/>
      <c r="D15" s="153"/>
      <c r="E15" s="167">
        <v>44035</v>
      </c>
      <c r="F15" s="178" t="s">
        <v>196</v>
      </c>
      <c r="G15" s="353">
        <v>13</v>
      </c>
      <c r="H15" s="169" t="s">
        <v>225</v>
      </c>
      <c r="I15" s="174">
        <v>240.19</v>
      </c>
      <c r="J15" s="171" t="s">
        <v>14</v>
      </c>
      <c r="K15" s="197" t="s">
        <v>303</v>
      </c>
      <c r="L15" s="207"/>
      <c r="M15" s="175" t="s">
        <v>14</v>
      </c>
      <c r="N15" s="33"/>
      <c r="O15" s="31"/>
    </row>
    <row r="16" spans="1:19" ht="12" customHeight="1">
      <c r="A16" s="203"/>
      <c r="B16" s="165"/>
      <c r="C16" s="174"/>
      <c r="D16" s="153"/>
      <c r="E16" s="167">
        <v>44036</v>
      </c>
      <c r="F16" s="174" t="s">
        <v>195</v>
      </c>
      <c r="G16" s="353">
        <v>14</v>
      </c>
      <c r="H16" s="169" t="s">
        <v>225</v>
      </c>
      <c r="I16" s="174">
        <v>239.94</v>
      </c>
      <c r="J16" s="171" t="s">
        <v>14</v>
      </c>
      <c r="K16" s="197" t="s">
        <v>303</v>
      </c>
      <c r="L16" s="200">
        <v>40.020000000000003</v>
      </c>
      <c r="M16" s="175" t="s">
        <v>14</v>
      </c>
      <c r="N16" s="33"/>
      <c r="O16" s="31"/>
    </row>
    <row r="17" spans="1:19" ht="12" customHeight="1">
      <c r="A17" s="227"/>
      <c r="B17" s="180" t="s">
        <v>39</v>
      </c>
      <c r="C17" s="181">
        <f>I56</f>
        <v>13882.640000000001</v>
      </c>
      <c r="D17" s="153"/>
      <c r="E17" s="167">
        <v>44035</v>
      </c>
      <c r="F17" s="179" t="s">
        <v>194</v>
      </c>
      <c r="G17" s="353">
        <v>15</v>
      </c>
      <c r="H17" s="169" t="s">
        <v>225</v>
      </c>
      <c r="I17" s="174">
        <v>299.99</v>
      </c>
      <c r="J17" s="171" t="s">
        <v>14</v>
      </c>
      <c r="K17" s="197" t="s">
        <v>303</v>
      </c>
      <c r="L17" s="200">
        <v>50</v>
      </c>
      <c r="M17" s="175" t="s">
        <v>14</v>
      </c>
      <c r="N17" s="33"/>
      <c r="O17" s="33"/>
      <c r="S17" s="36"/>
    </row>
    <row r="18" spans="1:19" ht="12" customHeight="1">
      <c r="A18" s="228"/>
      <c r="B18" s="182" t="s">
        <v>40</v>
      </c>
      <c r="C18" s="183">
        <f>SUM(C5:C16)</f>
        <v>8105.79</v>
      </c>
      <c r="D18" s="153"/>
      <c r="E18" s="167">
        <v>44044</v>
      </c>
      <c r="F18" s="174" t="s">
        <v>41</v>
      </c>
      <c r="G18" s="353">
        <v>16</v>
      </c>
      <c r="H18" s="169" t="s">
        <v>17</v>
      </c>
      <c r="I18" s="174">
        <v>69.599999999999994</v>
      </c>
      <c r="J18" s="171" t="s">
        <v>14</v>
      </c>
      <c r="K18" s="197" t="s">
        <v>303</v>
      </c>
      <c r="L18" s="200">
        <v>11.6</v>
      </c>
      <c r="M18" s="175" t="s">
        <v>14</v>
      </c>
      <c r="N18" s="31"/>
      <c r="O18" s="31"/>
    </row>
    <row r="19" spans="1:19" ht="12" customHeight="1">
      <c r="A19" s="229"/>
      <c r="B19" s="184" t="s">
        <v>229</v>
      </c>
      <c r="C19" s="185">
        <f>C4+C18-C17</f>
        <v>7670.7199999999993</v>
      </c>
      <c r="D19" s="177"/>
      <c r="E19" s="167">
        <v>44059</v>
      </c>
      <c r="F19" s="174" t="s">
        <v>42</v>
      </c>
      <c r="G19" s="353">
        <v>17</v>
      </c>
      <c r="H19" s="169" t="s">
        <v>227</v>
      </c>
      <c r="I19" s="174">
        <v>245</v>
      </c>
      <c r="J19" s="171" t="s">
        <v>14</v>
      </c>
      <c r="K19" s="197" t="s">
        <v>303</v>
      </c>
      <c r="L19" s="200"/>
      <c r="M19" s="175"/>
      <c r="N19" s="31"/>
      <c r="O19" s="31"/>
      <c r="S19" s="36"/>
    </row>
    <row r="20" spans="1:19" ht="11.25" customHeight="1">
      <c r="A20" s="230"/>
      <c r="B20" s="186"/>
      <c r="C20" s="187"/>
      <c r="D20" s="177"/>
      <c r="E20" s="167">
        <v>44060</v>
      </c>
      <c r="F20" s="179" t="s">
        <v>44</v>
      </c>
      <c r="G20" s="353">
        <v>18</v>
      </c>
      <c r="H20" s="169" t="s">
        <v>225</v>
      </c>
      <c r="I20" s="174">
        <v>75.3</v>
      </c>
      <c r="J20" s="171" t="s">
        <v>14</v>
      </c>
      <c r="K20" s="197" t="s">
        <v>303</v>
      </c>
      <c r="L20" s="200"/>
      <c r="M20" s="175"/>
      <c r="N20" s="31"/>
      <c r="O20" s="31"/>
    </row>
    <row r="21" spans="1:19" ht="12" customHeight="1">
      <c r="A21" s="230"/>
      <c r="B21" s="186"/>
      <c r="C21" s="187"/>
      <c r="D21" s="177"/>
      <c r="E21" s="167">
        <v>44060</v>
      </c>
      <c r="F21" s="179" t="s">
        <v>45</v>
      </c>
      <c r="G21" s="353">
        <v>19</v>
      </c>
      <c r="H21" s="169" t="s">
        <v>225</v>
      </c>
      <c r="I21" s="174">
        <v>355.69</v>
      </c>
      <c r="J21" s="171" t="s">
        <v>14</v>
      </c>
      <c r="K21" s="197" t="s">
        <v>303</v>
      </c>
      <c r="L21" s="200">
        <v>16.940000000000001</v>
      </c>
      <c r="M21" s="175"/>
      <c r="N21" s="33"/>
      <c r="O21" s="33"/>
    </row>
    <row r="22" spans="1:19" ht="11.25" customHeight="1">
      <c r="A22" s="188"/>
      <c r="B22" s="186"/>
      <c r="C22" s="189"/>
      <c r="D22" s="177"/>
      <c r="E22" s="167">
        <v>44061</v>
      </c>
      <c r="F22" s="174" t="s">
        <v>48</v>
      </c>
      <c r="G22" s="353">
        <v>20</v>
      </c>
      <c r="H22" s="169" t="s">
        <v>46</v>
      </c>
      <c r="I22" s="174">
        <v>56.52</v>
      </c>
      <c r="J22" s="171" t="s">
        <v>14</v>
      </c>
      <c r="K22" s="197" t="s">
        <v>303</v>
      </c>
      <c r="L22" s="200">
        <v>9.42</v>
      </c>
      <c r="M22" s="173" t="s">
        <v>14</v>
      </c>
      <c r="N22" s="31"/>
      <c r="O22" s="33"/>
    </row>
    <row r="23" spans="1:19" ht="11.25" customHeight="1">
      <c r="A23" s="188"/>
      <c r="B23" s="186"/>
      <c r="C23" s="187"/>
      <c r="D23" s="177"/>
      <c r="E23" s="167">
        <v>44061</v>
      </c>
      <c r="F23" s="179" t="s">
        <v>50</v>
      </c>
      <c r="G23" s="353">
        <v>21</v>
      </c>
      <c r="H23" s="169" t="s">
        <v>46</v>
      </c>
      <c r="I23" s="174">
        <v>63.99</v>
      </c>
      <c r="J23" s="171" t="s">
        <v>14</v>
      </c>
      <c r="K23" s="197" t="s">
        <v>303</v>
      </c>
      <c r="L23" s="200">
        <v>10.67</v>
      </c>
      <c r="M23" s="175" t="s">
        <v>14</v>
      </c>
      <c r="N23" s="31"/>
      <c r="O23" s="31"/>
    </row>
    <row r="24" spans="1:19" ht="11.25" customHeight="1" thickBot="1">
      <c r="A24" s="188"/>
      <c r="B24" s="186"/>
      <c r="C24" s="187"/>
      <c r="D24" s="177"/>
      <c r="E24" s="256">
        <v>44064</v>
      </c>
      <c r="F24" s="257" t="s">
        <v>51</v>
      </c>
      <c r="G24" s="356">
        <v>22</v>
      </c>
      <c r="H24" s="265" t="s">
        <v>52</v>
      </c>
      <c r="I24" s="259">
        <v>1458.01</v>
      </c>
      <c r="J24" s="266" t="s">
        <v>14</v>
      </c>
      <c r="K24" s="267" t="s">
        <v>303</v>
      </c>
      <c r="L24" s="268">
        <v>243</v>
      </c>
      <c r="M24" s="173" t="s">
        <v>14</v>
      </c>
      <c r="N24" s="33"/>
      <c r="O24" s="31"/>
    </row>
    <row r="25" spans="1:19" ht="11.25" customHeight="1">
      <c r="A25" s="188"/>
      <c r="B25" s="186"/>
      <c r="C25" s="186"/>
      <c r="D25" s="177"/>
      <c r="E25" s="250">
        <v>44081</v>
      </c>
      <c r="F25" s="251" t="s">
        <v>224</v>
      </c>
      <c r="G25" s="357">
        <v>23</v>
      </c>
      <c r="H25" s="252" t="s">
        <v>225</v>
      </c>
      <c r="I25" s="253">
        <v>47.33</v>
      </c>
      <c r="J25" s="262" t="s">
        <v>14</v>
      </c>
      <c r="K25" s="263" t="s">
        <v>303</v>
      </c>
      <c r="L25" s="269"/>
      <c r="M25" s="173"/>
      <c r="N25" s="31"/>
      <c r="O25" s="31"/>
    </row>
    <row r="26" spans="1:19" ht="11.25" customHeight="1" thickBot="1">
      <c r="A26" s="188"/>
      <c r="B26" s="186"/>
      <c r="C26" s="187"/>
      <c r="D26" s="177"/>
      <c r="E26" s="256">
        <v>44081</v>
      </c>
      <c r="F26" s="264" t="s">
        <v>226</v>
      </c>
      <c r="G26" s="358">
        <v>24</v>
      </c>
      <c r="H26" s="265" t="s">
        <v>225</v>
      </c>
      <c r="I26" s="259">
        <v>725</v>
      </c>
      <c r="J26" s="266" t="s">
        <v>14</v>
      </c>
      <c r="K26" s="267" t="s">
        <v>303</v>
      </c>
      <c r="L26" s="268">
        <v>120.83</v>
      </c>
      <c r="M26" s="175"/>
      <c r="N26" s="31"/>
      <c r="O26" s="31"/>
    </row>
    <row r="27" spans="1:19" ht="11.25" customHeight="1">
      <c r="A27" s="188"/>
      <c r="B27" s="186"/>
      <c r="C27" s="187"/>
      <c r="D27" s="177"/>
      <c r="E27" s="250">
        <v>44104</v>
      </c>
      <c r="F27" s="168" t="s">
        <v>247</v>
      </c>
      <c r="G27" s="354">
        <v>25</v>
      </c>
      <c r="H27" s="252" t="s">
        <v>225</v>
      </c>
      <c r="I27" s="347">
        <v>457.05</v>
      </c>
      <c r="J27" s="262"/>
      <c r="K27" s="263" t="s">
        <v>303</v>
      </c>
      <c r="L27" s="278"/>
      <c r="M27" s="190"/>
      <c r="N27" s="48"/>
      <c r="O27" s="48"/>
      <c r="P27" s="47"/>
    </row>
    <row r="28" spans="1:19" ht="12.75" customHeight="1">
      <c r="A28" s="188"/>
      <c r="B28" s="186"/>
      <c r="C28" s="186"/>
      <c r="D28" s="177"/>
      <c r="E28" s="167">
        <v>44104</v>
      </c>
      <c r="F28" s="179" t="s">
        <v>248</v>
      </c>
      <c r="G28" s="353">
        <v>26</v>
      </c>
      <c r="H28" s="169" t="s">
        <v>225</v>
      </c>
      <c r="I28" s="174">
        <v>164.8</v>
      </c>
      <c r="J28" s="171" t="s">
        <v>14</v>
      </c>
      <c r="K28" s="197" t="s">
        <v>303</v>
      </c>
      <c r="L28" s="207"/>
      <c r="M28" s="173"/>
      <c r="N28" s="31"/>
      <c r="O28" s="31"/>
    </row>
    <row r="29" spans="1:19" ht="12.75" customHeight="1">
      <c r="A29" s="188"/>
      <c r="B29" s="186"/>
      <c r="C29" s="187"/>
      <c r="D29" s="177"/>
      <c r="E29" s="167">
        <v>44104</v>
      </c>
      <c r="F29" s="178" t="s">
        <v>249</v>
      </c>
      <c r="G29" s="353">
        <v>27</v>
      </c>
      <c r="H29" s="169" t="s">
        <v>225</v>
      </c>
      <c r="I29" s="174">
        <v>40</v>
      </c>
      <c r="J29" s="171" t="s">
        <v>14</v>
      </c>
      <c r="K29" s="197" t="s">
        <v>303</v>
      </c>
      <c r="L29" s="207"/>
      <c r="M29" s="173"/>
      <c r="N29" s="31"/>
      <c r="O29" s="31"/>
      <c r="S29" s="36"/>
    </row>
    <row r="30" spans="1:19" ht="12.75" customHeight="1">
      <c r="A30" s="188"/>
      <c r="B30" s="186"/>
      <c r="C30" s="187"/>
      <c r="D30" s="177"/>
      <c r="E30" s="167">
        <v>44104</v>
      </c>
      <c r="F30" s="179" t="s">
        <v>250</v>
      </c>
      <c r="G30" s="353">
        <v>28</v>
      </c>
      <c r="H30" s="169" t="s">
        <v>225</v>
      </c>
      <c r="I30" s="174">
        <v>10</v>
      </c>
      <c r="J30" s="171" t="s">
        <v>14</v>
      </c>
      <c r="K30" s="197" t="s">
        <v>303</v>
      </c>
      <c r="L30" s="207"/>
      <c r="M30" s="173"/>
      <c r="N30" s="31"/>
      <c r="O30" s="31"/>
      <c r="S30" s="36"/>
    </row>
    <row r="31" spans="1:19" ht="12.75" customHeight="1" thickBot="1">
      <c r="A31" s="133"/>
      <c r="B31" s="131"/>
      <c r="C31" s="132"/>
      <c r="E31" s="256">
        <v>44104</v>
      </c>
      <c r="F31" s="257" t="s">
        <v>251</v>
      </c>
      <c r="G31" s="359">
        <v>29</v>
      </c>
      <c r="H31" s="258" t="s">
        <v>225</v>
      </c>
      <c r="I31" s="259">
        <v>60</v>
      </c>
      <c r="J31" s="260" t="s">
        <v>14</v>
      </c>
      <c r="K31" s="261" t="s">
        <v>303</v>
      </c>
      <c r="L31" s="268">
        <v>10</v>
      </c>
      <c r="M31" s="31"/>
      <c r="N31" s="31"/>
      <c r="O31" s="31"/>
      <c r="S31" s="36"/>
    </row>
    <row r="32" spans="1:19" ht="12.75" customHeight="1">
      <c r="A32" s="133"/>
      <c r="B32" s="130"/>
      <c r="C32" s="134"/>
      <c r="E32" s="250">
        <v>44140</v>
      </c>
      <c r="F32" s="251" t="s">
        <v>260</v>
      </c>
      <c r="G32" s="357">
        <v>30</v>
      </c>
      <c r="H32" s="252" t="s">
        <v>46</v>
      </c>
      <c r="I32" s="253">
        <v>129.03</v>
      </c>
      <c r="J32" s="254" t="s">
        <v>14</v>
      </c>
      <c r="K32" s="255" t="s">
        <v>303</v>
      </c>
      <c r="L32" s="269">
        <v>21.51</v>
      </c>
      <c r="M32" s="31" t="s">
        <v>14</v>
      </c>
      <c r="N32" s="31"/>
      <c r="O32" s="31"/>
      <c r="S32" s="36"/>
    </row>
    <row r="33" spans="1:19" ht="12.75" customHeight="1">
      <c r="A33" s="133"/>
      <c r="B33" s="130"/>
      <c r="C33" s="134"/>
      <c r="E33" s="250">
        <v>44151</v>
      </c>
      <c r="F33" s="251" t="s">
        <v>271</v>
      </c>
      <c r="G33" s="357">
        <v>31</v>
      </c>
      <c r="H33" s="252" t="s">
        <v>46</v>
      </c>
      <c r="I33" s="253">
        <v>86.97</v>
      </c>
      <c r="J33" s="254" t="s">
        <v>14</v>
      </c>
      <c r="K33" s="255" t="s">
        <v>303</v>
      </c>
      <c r="L33" s="269" t="s">
        <v>275</v>
      </c>
      <c r="M33" s="31"/>
      <c r="N33" s="31"/>
      <c r="O33" s="31"/>
      <c r="S33" s="36"/>
    </row>
    <row r="34" spans="1:19" ht="12.75" customHeight="1">
      <c r="A34" s="133"/>
      <c r="B34" s="130"/>
      <c r="C34" s="134"/>
      <c r="E34" s="250">
        <v>44151</v>
      </c>
      <c r="F34" s="251" t="s">
        <v>272</v>
      </c>
      <c r="G34" s="357">
        <v>32</v>
      </c>
      <c r="H34" s="252" t="s">
        <v>46</v>
      </c>
      <c r="I34" s="253">
        <v>756</v>
      </c>
      <c r="J34" s="254" t="s">
        <v>14</v>
      </c>
      <c r="K34" s="255" t="s">
        <v>303</v>
      </c>
      <c r="L34" s="269">
        <v>126</v>
      </c>
      <c r="M34" s="31"/>
      <c r="N34" s="31"/>
      <c r="O34" s="31"/>
      <c r="S34" s="36"/>
    </row>
    <row r="35" spans="1:19" ht="12.75" customHeight="1">
      <c r="A35" s="133"/>
      <c r="B35" s="130"/>
      <c r="C35" s="134"/>
      <c r="E35" s="250">
        <v>44154</v>
      </c>
      <c r="F35" s="251" t="s">
        <v>273</v>
      </c>
      <c r="G35" s="357">
        <v>33</v>
      </c>
      <c r="H35" s="252" t="s">
        <v>46</v>
      </c>
      <c r="I35" s="253">
        <v>37.979999999999997</v>
      </c>
      <c r="J35" s="254"/>
      <c r="K35" s="255" t="s">
        <v>303</v>
      </c>
      <c r="L35" s="279" t="s">
        <v>275</v>
      </c>
      <c r="M35" s="31"/>
      <c r="N35" s="31"/>
      <c r="O35" s="31"/>
      <c r="S35" s="36"/>
    </row>
    <row r="36" spans="1:19" ht="12.75" customHeight="1">
      <c r="A36" s="133"/>
      <c r="B36" s="130"/>
      <c r="C36" s="134"/>
      <c r="E36" s="250">
        <v>44154</v>
      </c>
      <c r="F36" s="251" t="s">
        <v>274</v>
      </c>
      <c r="G36" s="357">
        <v>34</v>
      </c>
      <c r="H36" s="252" t="s">
        <v>46</v>
      </c>
      <c r="I36" s="253">
        <v>84.99</v>
      </c>
      <c r="J36" s="254" t="s">
        <v>14</v>
      </c>
      <c r="K36" s="255" t="s">
        <v>303</v>
      </c>
      <c r="L36" s="279" t="s">
        <v>275</v>
      </c>
      <c r="M36" s="31"/>
      <c r="N36" s="31"/>
      <c r="O36" s="31"/>
      <c r="S36" s="36"/>
    </row>
    <row r="37" spans="1:19" ht="12.75" customHeight="1">
      <c r="A37" s="231"/>
      <c r="B37" s="131"/>
      <c r="C37" s="132"/>
      <c r="D37" s="35"/>
      <c r="E37" s="167">
        <v>44160</v>
      </c>
      <c r="F37" s="179" t="s">
        <v>263</v>
      </c>
      <c r="G37" s="353">
        <v>35</v>
      </c>
      <c r="H37" s="169" t="s">
        <v>225</v>
      </c>
      <c r="I37" s="348">
        <v>404.25</v>
      </c>
      <c r="J37" s="28" t="s">
        <v>14</v>
      </c>
      <c r="K37" s="196" t="s">
        <v>303</v>
      </c>
      <c r="L37" s="207"/>
      <c r="M37" s="31"/>
      <c r="N37" s="31"/>
      <c r="O37" s="31"/>
      <c r="S37" s="36"/>
    </row>
    <row r="38" spans="1:19" ht="12.75" customHeight="1">
      <c r="A38" s="133"/>
      <c r="B38" s="131"/>
      <c r="C38" s="132"/>
      <c r="D38" s="35"/>
      <c r="E38" s="167">
        <v>44160</v>
      </c>
      <c r="F38" s="179" t="s">
        <v>264</v>
      </c>
      <c r="G38" s="353">
        <v>36</v>
      </c>
      <c r="H38" s="169" t="s">
        <v>225</v>
      </c>
      <c r="I38" s="348">
        <v>237.79</v>
      </c>
      <c r="J38" s="28" t="s">
        <v>14</v>
      </c>
      <c r="K38" s="196" t="s">
        <v>303</v>
      </c>
      <c r="L38" s="207"/>
      <c r="M38" s="31"/>
      <c r="N38" s="31"/>
      <c r="O38" s="31"/>
    </row>
    <row r="39" spans="1:19" ht="12.75" customHeight="1">
      <c r="A39" s="133"/>
      <c r="B39" s="131"/>
      <c r="C39" s="132"/>
      <c r="D39" s="35"/>
      <c r="E39" s="167">
        <v>44160</v>
      </c>
      <c r="F39" s="179" t="s">
        <v>265</v>
      </c>
      <c r="G39" s="353">
        <v>37</v>
      </c>
      <c r="H39" s="169" t="s">
        <v>225</v>
      </c>
      <c r="I39" s="348">
        <v>160.4</v>
      </c>
      <c r="J39" s="28" t="s">
        <v>14</v>
      </c>
      <c r="K39" s="196" t="s">
        <v>303</v>
      </c>
      <c r="L39" s="207"/>
      <c r="M39" s="33"/>
      <c r="N39" s="31"/>
      <c r="O39" s="31"/>
    </row>
    <row r="40" spans="1:19" ht="12.75" customHeight="1">
      <c r="A40" s="133"/>
      <c r="B40" s="131"/>
      <c r="C40" s="132"/>
      <c r="D40" s="35"/>
      <c r="E40" s="167">
        <v>44160</v>
      </c>
      <c r="F40" s="174" t="s">
        <v>266</v>
      </c>
      <c r="G40" s="353">
        <v>38</v>
      </c>
      <c r="H40" s="169" t="s">
        <v>225</v>
      </c>
      <c r="I40" s="174">
        <v>37.369999999999997</v>
      </c>
      <c r="J40" s="28" t="s">
        <v>14</v>
      </c>
      <c r="K40" s="196" t="s">
        <v>303</v>
      </c>
      <c r="L40" s="200">
        <v>6.23</v>
      </c>
      <c r="M40" s="31"/>
      <c r="N40" s="31"/>
      <c r="O40" s="31"/>
    </row>
    <row r="41" spans="1:19" ht="12.75" customHeight="1">
      <c r="A41" s="44"/>
      <c r="B41" s="19"/>
      <c r="C41" s="32"/>
      <c r="D41" s="35"/>
      <c r="E41" s="167">
        <v>44160</v>
      </c>
      <c r="F41" s="186" t="s">
        <v>267</v>
      </c>
      <c r="G41" s="360"/>
      <c r="H41" s="272" t="s">
        <v>225</v>
      </c>
      <c r="I41" s="187">
        <v>768</v>
      </c>
      <c r="J41" s="28" t="s">
        <v>14</v>
      </c>
      <c r="K41" s="196" t="s">
        <v>303</v>
      </c>
      <c r="L41" s="200">
        <v>128</v>
      </c>
      <c r="M41" s="31"/>
      <c r="N41" s="31"/>
      <c r="O41" s="31"/>
    </row>
    <row r="42" spans="1:19" ht="12.75" customHeight="1">
      <c r="A42" s="44"/>
      <c r="B42" s="19"/>
      <c r="C42" s="32"/>
      <c r="E42" s="363">
        <v>44160</v>
      </c>
      <c r="F42" s="364" t="s">
        <v>268</v>
      </c>
      <c r="G42" s="365"/>
      <c r="H42" s="366" t="s">
        <v>225</v>
      </c>
      <c r="I42" s="367"/>
      <c r="J42" s="28"/>
      <c r="K42" s="196" t="s">
        <v>303</v>
      </c>
      <c r="L42" s="207">
        <v>30</v>
      </c>
      <c r="M42" s="31" t="s">
        <v>54</v>
      </c>
      <c r="N42" s="31"/>
      <c r="O42" s="31"/>
    </row>
    <row r="43" spans="1:19" ht="12.75" customHeight="1">
      <c r="A43" s="232"/>
      <c r="B43" s="19"/>
      <c r="C43" s="270"/>
      <c r="E43" s="167">
        <v>44160</v>
      </c>
      <c r="F43" s="273" t="s">
        <v>269</v>
      </c>
      <c r="G43" s="360"/>
      <c r="H43" s="272" t="s">
        <v>225</v>
      </c>
      <c r="I43" s="274">
        <v>42.6</v>
      </c>
      <c r="J43" s="28" t="s">
        <v>14</v>
      </c>
      <c r="K43" s="196" t="s">
        <v>303</v>
      </c>
      <c r="L43" s="200">
        <v>7.1</v>
      </c>
      <c r="M43" s="31"/>
      <c r="N43" s="31"/>
      <c r="O43" s="31"/>
    </row>
    <row r="44" spans="1:19" ht="12.75" customHeight="1">
      <c r="A44" s="232"/>
      <c r="B44" s="19"/>
      <c r="C44" s="270"/>
      <c r="E44" s="167">
        <v>44160</v>
      </c>
      <c r="F44" s="273" t="s">
        <v>270</v>
      </c>
      <c r="G44" s="360"/>
      <c r="H44" s="272" t="s">
        <v>225</v>
      </c>
      <c r="I44" s="274">
        <v>359.59</v>
      </c>
      <c r="J44" s="28" t="s">
        <v>14</v>
      </c>
      <c r="K44" s="196" t="s">
        <v>303</v>
      </c>
      <c r="L44" s="200">
        <v>17.12</v>
      </c>
      <c r="M44" s="31"/>
      <c r="N44" s="31"/>
      <c r="O44" s="31"/>
    </row>
    <row r="45" spans="1:19" ht="12.75" customHeight="1">
      <c r="A45" s="232"/>
      <c r="B45" s="19"/>
      <c r="C45" s="270"/>
      <c r="E45" s="167">
        <v>44169</v>
      </c>
      <c r="F45" s="273" t="s">
        <v>276</v>
      </c>
      <c r="G45" s="360"/>
      <c r="H45" s="272" t="s">
        <v>225</v>
      </c>
      <c r="I45" s="274">
        <v>180</v>
      </c>
      <c r="J45" s="28" t="s">
        <v>277</v>
      </c>
      <c r="K45" s="196" t="s">
        <v>303</v>
      </c>
      <c r="L45" s="200"/>
      <c r="M45" s="31"/>
      <c r="N45" s="31"/>
      <c r="O45" s="31"/>
    </row>
    <row r="46" spans="1:19" ht="12.75" customHeight="1">
      <c r="A46" s="232"/>
      <c r="B46" s="19"/>
      <c r="C46" s="270"/>
      <c r="E46" s="167">
        <v>44223</v>
      </c>
      <c r="F46" s="273" t="s">
        <v>294</v>
      </c>
      <c r="G46" s="360"/>
      <c r="H46" s="272" t="s">
        <v>225</v>
      </c>
      <c r="I46" s="349">
        <v>416.1</v>
      </c>
      <c r="J46" s="28" t="s">
        <v>14</v>
      </c>
      <c r="K46" s="196" t="s">
        <v>303</v>
      </c>
      <c r="L46" s="200"/>
      <c r="M46" s="31"/>
      <c r="N46" s="31"/>
      <c r="O46" s="31"/>
    </row>
    <row r="47" spans="1:19" ht="12.75" customHeight="1">
      <c r="A47" s="232"/>
      <c r="B47" s="19"/>
      <c r="C47" s="270"/>
      <c r="E47" s="167">
        <v>44223</v>
      </c>
      <c r="F47" s="273" t="s">
        <v>295</v>
      </c>
      <c r="G47" s="360"/>
      <c r="H47" s="272" t="s">
        <v>225</v>
      </c>
      <c r="I47" s="274">
        <v>17.940000000000001</v>
      </c>
      <c r="J47" s="28" t="s">
        <v>14</v>
      </c>
      <c r="K47" s="196" t="s">
        <v>303</v>
      </c>
      <c r="L47" s="200"/>
      <c r="M47" s="31"/>
      <c r="N47" s="31"/>
      <c r="O47" s="31"/>
    </row>
    <row r="48" spans="1:19" ht="12.75" customHeight="1">
      <c r="A48" s="335"/>
      <c r="B48" s="336"/>
      <c r="C48" s="337"/>
      <c r="E48" s="167">
        <v>44223</v>
      </c>
      <c r="F48" s="186" t="s">
        <v>296</v>
      </c>
      <c r="G48" s="360"/>
      <c r="H48" s="272" t="s">
        <v>225</v>
      </c>
      <c r="I48" s="350">
        <v>104</v>
      </c>
      <c r="J48" s="28" t="s">
        <v>14</v>
      </c>
      <c r="K48" s="196" t="s">
        <v>303</v>
      </c>
      <c r="L48" s="200"/>
    </row>
    <row r="49" spans="1:14" ht="12.75" customHeight="1">
      <c r="A49" s="325"/>
      <c r="B49" s="341"/>
      <c r="C49" s="341"/>
      <c r="E49" s="167">
        <v>44223</v>
      </c>
      <c r="F49" s="186" t="s">
        <v>297</v>
      </c>
      <c r="G49" s="360"/>
      <c r="H49" s="272" t="s">
        <v>225</v>
      </c>
      <c r="I49" s="344">
        <v>251.08</v>
      </c>
      <c r="J49" s="345" t="s">
        <v>14</v>
      </c>
      <c r="K49" s="346"/>
      <c r="L49" s="207"/>
      <c r="M49" s="26"/>
    </row>
    <row r="50" spans="1:14" ht="12.75" customHeight="1">
      <c r="A50" s="325"/>
      <c r="B50" s="341"/>
      <c r="C50" s="341"/>
      <c r="E50" s="167">
        <v>44224</v>
      </c>
      <c r="F50" s="186" t="s">
        <v>298</v>
      </c>
      <c r="G50" s="360"/>
      <c r="H50" s="272" t="s">
        <v>225</v>
      </c>
      <c r="I50" s="187">
        <v>1087</v>
      </c>
      <c r="J50" s="343" t="s">
        <v>14</v>
      </c>
      <c r="K50" s="28" t="s">
        <v>303</v>
      </c>
      <c r="L50" s="200">
        <v>181.16</v>
      </c>
      <c r="M50" s="26"/>
    </row>
    <row r="51" spans="1:14" ht="12.75" customHeight="1">
      <c r="A51" s="325"/>
      <c r="B51" s="341"/>
      <c r="C51" s="341"/>
      <c r="E51" s="167">
        <v>44253</v>
      </c>
      <c r="F51" s="186" t="s">
        <v>300</v>
      </c>
      <c r="G51" s="360"/>
      <c r="H51" s="272" t="s">
        <v>225</v>
      </c>
      <c r="I51" s="350">
        <v>154.58000000000001</v>
      </c>
      <c r="J51" s="343"/>
      <c r="K51" s="28" t="s">
        <v>303</v>
      </c>
      <c r="L51" s="200"/>
      <c r="M51" s="26"/>
    </row>
    <row r="52" spans="1:14" ht="12.75" customHeight="1">
      <c r="A52" s="325"/>
      <c r="B52" s="341"/>
      <c r="C52" s="341"/>
      <c r="E52" s="167">
        <v>44253</v>
      </c>
      <c r="F52" s="186" t="s">
        <v>296</v>
      </c>
      <c r="G52" s="360"/>
      <c r="H52" s="272" t="s">
        <v>225</v>
      </c>
      <c r="I52" s="350">
        <v>38.6</v>
      </c>
      <c r="J52" s="343"/>
      <c r="K52" s="28" t="s">
        <v>303</v>
      </c>
      <c r="L52" s="200"/>
      <c r="M52" s="26"/>
    </row>
    <row r="53" spans="1:14" ht="12.75" customHeight="1">
      <c r="A53" s="325"/>
      <c r="B53" s="341"/>
      <c r="C53" s="341"/>
      <c r="E53" s="167">
        <v>44286</v>
      </c>
      <c r="F53" s="186" t="s">
        <v>301</v>
      </c>
      <c r="G53" s="360"/>
      <c r="H53" s="272" t="s">
        <v>302</v>
      </c>
      <c r="I53" s="187">
        <v>18</v>
      </c>
      <c r="J53" s="343"/>
      <c r="K53" s="28" t="s">
        <v>303</v>
      </c>
      <c r="L53" s="200"/>
      <c r="M53" s="26"/>
    </row>
    <row r="54" spans="1:14" ht="12.75" customHeight="1">
      <c r="A54" s="325"/>
      <c r="B54" s="341"/>
      <c r="C54" s="341"/>
      <c r="E54" s="167"/>
      <c r="F54" s="186"/>
      <c r="G54" s="360"/>
      <c r="H54" s="272"/>
      <c r="I54" s="187"/>
      <c r="J54" s="343"/>
      <c r="K54" s="28"/>
      <c r="L54" s="200"/>
      <c r="M54" s="26"/>
    </row>
    <row r="55" spans="1:14" ht="12.75" customHeight="1">
      <c r="A55" s="325"/>
      <c r="B55" s="341"/>
      <c r="C55" s="341"/>
      <c r="E55" s="167"/>
      <c r="F55" s="186"/>
      <c r="G55" s="360"/>
      <c r="H55" s="272"/>
      <c r="I55" s="187"/>
      <c r="J55" s="343"/>
      <c r="K55" s="28"/>
      <c r="L55" s="200"/>
      <c r="M55" s="26"/>
    </row>
    <row r="56" spans="1:14" ht="17.25" customHeight="1">
      <c r="A56" s="338"/>
      <c r="B56" s="339"/>
      <c r="C56" s="340"/>
      <c r="E56" s="271"/>
      <c r="F56" s="275" t="s">
        <v>55</v>
      </c>
      <c r="G56" s="361"/>
      <c r="H56" s="276"/>
      <c r="I56" s="277">
        <f>SUM(I3:I53)</f>
        <v>13882.640000000001</v>
      </c>
      <c r="J56" s="342"/>
      <c r="K56" s="334"/>
      <c r="L56" s="200"/>
      <c r="M56" s="26"/>
      <c r="N56" s="26"/>
    </row>
    <row r="57" spans="1:14" ht="3.75" customHeight="1">
      <c r="B57" s="36"/>
      <c r="E57" s="233"/>
    </row>
    <row r="58" spans="1:14" ht="32.25" customHeight="1">
      <c r="A58" s="329" t="s">
        <v>289</v>
      </c>
      <c r="B58" s="75" t="s">
        <v>233</v>
      </c>
      <c r="C58" s="332">
        <v>4585.66</v>
      </c>
    </row>
    <row r="59" spans="1:14" ht="11.25" customHeight="1">
      <c r="A59" s="75"/>
      <c r="B59" s="75" t="s">
        <v>232</v>
      </c>
      <c r="C59" s="333">
        <v>830.96</v>
      </c>
    </row>
    <row r="60" spans="1:14" ht="11.25" customHeight="1">
      <c r="A60" s="75"/>
      <c r="B60" s="75" t="s">
        <v>252</v>
      </c>
      <c r="C60" s="330">
        <v>1793.31</v>
      </c>
      <c r="I60" s="35"/>
    </row>
    <row r="61" spans="1:14" ht="11.25" customHeight="1">
      <c r="A61" s="75"/>
      <c r="B61" s="75" t="s">
        <v>293</v>
      </c>
      <c r="C61" s="330">
        <f>SUM(C58:C60)</f>
        <v>7209.93</v>
      </c>
      <c r="I61" s="35"/>
    </row>
    <row r="62" spans="1:14" ht="33.75" customHeight="1">
      <c r="A62" s="75"/>
      <c r="B62" s="331" t="s">
        <v>292</v>
      </c>
      <c r="C62" s="205">
        <v>1612.75</v>
      </c>
      <c r="I62" s="26"/>
    </row>
    <row r="66" spans="1:4" ht="11.25" customHeight="1">
      <c r="A66" s="10" t="s">
        <v>56</v>
      </c>
    </row>
    <row r="67" spans="1:4" ht="11.25" customHeight="1">
      <c r="A67" s="10" t="s">
        <v>57</v>
      </c>
    </row>
    <row r="68" spans="1:4" ht="11.25" customHeight="1">
      <c r="A68" s="10" t="s">
        <v>58</v>
      </c>
      <c r="B68" s="10" t="s">
        <v>59</v>
      </c>
      <c r="C68" s="10">
        <v>28</v>
      </c>
    </row>
    <row r="69" spans="1:4" ht="11.25" customHeight="1">
      <c r="B69" s="10" t="s">
        <v>60</v>
      </c>
      <c r="C69" s="10">
        <v>21</v>
      </c>
      <c r="D69" s="10">
        <f>+C68+C69</f>
        <v>49</v>
      </c>
    </row>
    <row r="70" spans="1:4" ht="11.25" customHeight="1">
      <c r="A70" s="10" t="s">
        <v>61</v>
      </c>
      <c r="B70" s="10" t="s">
        <v>62</v>
      </c>
      <c r="C70" s="10">
        <v>7</v>
      </c>
    </row>
    <row r="71" spans="1:4" ht="11.25" customHeight="1">
      <c r="B71" s="10" t="s">
        <v>63</v>
      </c>
      <c r="C71" s="10">
        <v>56</v>
      </c>
    </row>
    <row r="72" spans="1:4" ht="11.25" customHeight="1">
      <c r="B72" s="10" t="s">
        <v>64</v>
      </c>
      <c r="C72" s="10">
        <v>14</v>
      </c>
    </row>
    <row r="73" spans="1:4" ht="11.25" customHeight="1">
      <c r="B73" s="10" t="s">
        <v>65</v>
      </c>
      <c r="C73" s="10">
        <v>28</v>
      </c>
    </row>
    <row r="74" spans="1:4" ht="11.25" customHeight="1">
      <c r="B74" s="10" t="s">
        <v>66</v>
      </c>
      <c r="C74" s="10">
        <v>14</v>
      </c>
      <c r="D74" s="10">
        <f>+C74+C73+C72+C71+C70</f>
        <v>119</v>
      </c>
    </row>
    <row r="75" spans="1:4" ht="11.25" customHeight="1">
      <c r="B75" s="10" t="s">
        <v>67</v>
      </c>
      <c r="C75" s="10">
        <v>21</v>
      </c>
      <c r="D75" s="10">
        <f>+C75+D74</f>
        <v>140</v>
      </c>
    </row>
    <row r="76" spans="1:4" ht="11.25" customHeight="1">
      <c r="C76" s="10">
        <f>+C75+C74+C73+C72+C71+C70+C69+C68</f>
        <v>189</v>
      </c>
      <c r="D76" s="10">
        <f>+D75+D69</f>
        <v>189</v>
      </c>
    </row>
  </sheetData>
  <printOptions gridLines="1"/>
  <pageMargins left="0.55157480314960616" right="0.55157480314960616" top="0.6889763779527559" bottom="0.6889763779527559" header="0.39370078740157477" footer="0.39370078740157477"/>
  <pageSetup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B1" workbookViewId="0">
      <selection activeCell="M39" sqref="M39"/>
    </sheetView>
  </sheetViews>
  <sheetFormatPr defaultRowHeight="14.25"/>
  <cols>
    <col min="1" max="1" width="23.25" customWidth="1"/>
    <col min="2" max="2" width="15.375" customWidth="1"/>
  </cols>
  <sheetData>
    <row r="1" spans="1:16" ht="23.25">
      <c r="A1" s="137" t="s">
        <v>197</v>
      </c>
      <c r="B1" s="138"/>
      <c r="C1" s="138"/>
      <c r="D1" s="139"/>
      <c r="E1" s="140"/>
    </row>
    <row r="3" spans="1:16" ht="18">
      <c r="A3" s="141" t="s">
        <v>198</v>
      </c>
      <c r="B3" s="159"/>
      <c r="C3" s="142"/>
      <c r="D3" s="142"/>
      <c r="E3" s="143"/>
    </row>
    <row r="4" spans="1:16" ht="18">
      <c r="A4" s="144"/>
      <c r="B4" s="144"/>
      <c r="G4" s="145" t="s">
        <v>262</v>
      </c>
    </row>
    <row r="5" spans="1:16">
      <c r="A5" s="146" t="s">
        <v>200</v>
      </c>
      <c r="B5" s="160"/>
    </row>
    <row r="6" spans="1:16">
      <c r="B6" s="163" t="s">
        <v>217</v>
      </c>
      <c r="C6" s="161" t="s">
        <v>201</v>
      </c>
      <c r="D6" s="147" t="s">
        <v>202</v>
      </c>
      <c r="E6" s="147" t="s">
        <v>203</v>
      </c>
      <c r="F6" s="147" t="s">
        <v>204</v>
      </c>
      <c r="G6" s="147" t="s">
        <v>205</v>
      </c>
      <c r="H6" s="147" t="s">
        <v>206</v>
      </c>
      <c r="I6" s="147" t="s">
        <v>207</v>
      </c>
      <c r="J6" s="147" t="s">
        <v>208</v>
      </c>
      <c r="K6" s="147" t="s">
        <v>209</v>
      </c>
      <c r="L6" s="147" t="s">
        <v>210</v>
      </c>
      <c r="M6" s="148" t="s">
        <v>211</v>
      </c>
      <c r="N6" s="148" t="s">
        <v>212</v>
      </c>
      <c r="O6" s="149" t="s">
        <v>98</v>
      </c>
    </row>
    <row r="7" spans="1:16">
      <c r="A7" s="146" t="s">
        <v>112</v>
      </c>
      <c r="B7" s="162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00"/>
    </row>
    <row r="8" spans="1:16">
      <c r="A8" s="157" t="s">
        <v>115</v>
      </c>
      <c r="B8" s="157">
        <v>1196.6400000000001</v>
      </c>
      <c r="C8" s="150"/>
      <c r="D8" s="150"/>
      <c r="F8" s="150"/>
      <c r="G8" s="150"/>
      <c r="H8" s="150">
        <v>457.05</v>
      </c>
      <c r="I8" s="150"/>
      <c r="J8" s="150">
        <v>802.44</v>
      </c>
      <c r="K8" s="150"/>
      <c r="L8" s="150">
        <v>386.36</v>
      </c>
      <c r="M8" s="150"/>
      <c r="N8" s="150">
        <v>386.36</v>
      </c>
      <c r="O8" s="100">
        <f>SUM(C8:N8)</f>
        <v>2032.21</v>
      </c>
      <c r="P8" t="s">
        <v>253</v>
      </c>
    </row>
    <row r="9" spans="1:16">
      <c r="A9" s="157"/>
      <c r="B9" s="157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00"/>
    </row>
    <row r="10" spans="1:16">
      <c r="A10" s="156" t="s">
        <v>118</v>
      </c>
      <c r="B10" s="156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00"/>
    </row>
    <row r="11" spans="1:16">
      <c r="A11" s="157" t="s">
        <v>213</v>
      </c>
      <c r="B11" s="157">
        <v>250</v>
      </c>
      <c r="C11" s="150"/>
      <c r="D11" s="150"/>
      <c r="E11" s="150">
        <v>100</v>
      </c>
      <c r="F11" s="150"/>
      <c r="G11" s="150"/>
      <c r="H11" s="150">
        <v>40</v>
      </c>
      <c r="I11" s="150">
        <v>35</v>
      </c>
      <c r="J11" s="150"/>
      <c r="K11" s="150"/>
      <c r="L11" s="150"/>
      <c r="M11" s="150"/>
      <c r="N11" s="150">
        <v>20</v>
      </c>
      <c r="O11" s="202">
        <f>SUM(C11:N11)</f>
        <v>195</v>
      </c>
    </row>
    <row r="12" spans="1:16">
      <c r="A12" s="157" t="s">
        <v>122</v>
      </c>
      <c r="B12" s="157">
        <v>513.84</v>
      </c>
      <c r="C12" s="151"/>
      <c r="D12" s="152"/>
      <c r="E12" s="150"/>
      <c r="F12" s="150">
        <v>466.3</v>
      </c>
      <c r="G12" s="150"/>
      <c r="H12" s="152"/>
      <c r="I12" s="152"/>
      <c r="J12" s="152"/>
      <c r="K12" s="152"/>
      <c r="L12" s="152"/>
      <c r="M12" s="152"/>
      <c r="N12" s="152"/>
      <c r="O12" s="202">
        <f>SUM(C12:N12)</f>
        <v>466.3</v>
      </c>
    </row>
    <row r="13" spans="1:16">
      <c r="A13" s="157" t="s">
        <v>125</v>
      </c>
      <c r="B13" s="157">
        <v>210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00">
        <f>SUM(C13:N13)</f>
        <v>0</v>
      </c>
    </row>
    <row r="14" spans="1:16">
      <c r="A14" s="157" t="s">
        <v>128</v>
      </c>
      <c r="B14" s="157">
        <v>200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00"/>
    </row>
    <row r="15" spans="1:16">
      <c r="A15" s="157" t="s">
        <v>218</v>
      </c>
      <c r="B15" s="157">
        <v>190.74</v>
      </c>
      <c r="C15" s="150">
        <v>181.17</v>
      </c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202">
        <v>181.17</v>
      </c>
    </row>
    <row r="16" spans="1:16">
      <c r="A16" s="157" t="s">
        <v>219</v>
      </c>
      <c r="B16" s="157">
        <v>10</v>
      </c>
      <c r="C16" s="150"/>
      <c r="D16" s="150"/>
      <c r="E16" s="150"/>
      <c r="F16" s="150"/>
      <c r="G16" s="150"/>
      <c r="H16" s="150">
        <v>10</v>
      </c>
      <c r="I16" s="150"/>
      <c r="J16" s="150"/>
      <c r="K16" s="150"/>
      <c r="L16" s="150"/>
      <c r="M16" s="150"/>
      <c r="N16" s="150"/>
      <c r="O16" s="202">
        <v>10</v>
      </c>
    </row>
    <row r="17" spans="1:15">
      <c r="A17" s="157" t="s">
        <v>140</v>
      </c>
      <c r="B17" s="157">
        <v>100</v>
      </c>
      <c r="C17" s="150"/>
      <c r="D17" s="150"/>
      <c r="E17" s="150"/>
      <c r="F17" s="150"/>
      <c r="G17" s="150">
        <v>245</v>
      </c>
      <c r="H17" s="150"/>
      <c r="I17" s="150"/>
      <c r="J17" s="150"/>
      <c r="K17" s="150"/>
      <c r="L17" s="150"/>
      <c r="M17" s="150"/>
      <c r="N17" s="150"/>
      <c r="O17" s="206">
        <f>SUM(C17:N17)</f>
        <v>245</v>
      </c>
    </row>
    <row r="18" spans="1:15">
      <c r="A18" s="157" t="s">
        <v>220</v>
      </c>
      <c r="B18" s="157">
        <v>200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00"/>
    </row>
    <row r="19" spans="1:15">
      <c r="A19" s="157" t="s">
        <v>53</v>
      </c>
      <c r="B19" s="157">
        <v>100</v>
      </c>
      <c r="C19" s="150"/>
      <c r="D19" s="150"/>
      <c r="E19" s="150"/>
      <c r="F19" s="150"/>
      <c r="G19" s="150">
        <v>75.3</v>
      </c>
      <c r="H19" s="150">
        <v>60</v>
      </c>
      <c r="I19" s="150"/>
      <c r="J19" s="150">
        <v>42.6</v>
      </c>
      <c r="K19" s="150"/>
      <c r="L19" s="150"/>
      <c r="M19" s="150"/>
      <c r="N19" s="150"/>
      <c r="O19" s="206">
        <f>SUM(C19:N19)</f>
        <v>177.9</v>
      </c>
    </row>
    <row r="20" spans="1:15">
      <c r="A20" s="156" t="s">
        <v>143</v>
      </c>
      <c r="B20" s="156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00"/>
    </row>
    <row r="21" spans="1:15">
      <c r="A21" s="157" t="s">
        <v>214</v>
      </c>
      <c r="B21" s="157">
        <v>329.6</v>
      </c>
      <c r="C21" s="150"/>
      <c r="D21" s="150"/>
      <c r="E21" s="150"/>
      <c r="F21" s="150"/>
      <c r="G21" s="150"/>
      <c r="H21" s="150">
        <v>164.8</v>
      </c>
      <c r="I21" s="150"/>
      <c r="J21" s="150"/>
      <c r="K21" s="150"/>
      <c r="L21" s="150"/>
      <c r="M21" s="150"/>
      <c r="N21" s="150">
        <v>164.8</v>
      </c>
      <c r="O21" s="202">
        <f>SUM(C21:N21)</f>
        <v>329.6</v>
      </c>
    </row>
    <row r="22" spans="1:15">
      <c r="A22" s="157" t="s">
        <v>215</v>
      </c>
      <c r="B22" s="157">
        <v>0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00">
        <f>SUM(C22:N22)</f>
        <v>0</v>
      </c>
    </row>
    <row r="23" spans="1:15">
      <c r="A23" s="157"/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00"/>
    </row>
    <row r="24" spans="1:15">
      <c r="A24" s="156" t="s">
        <v>142</v>
      </c>
      <c r="B24" s="156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00"/>
    </row>
    <row r="25" spans="1:15">
      <c r="A25" s="157" t="s">
        <v>154</v>
      </c>
      <c r="B25" s="157">
        <v>1590</v>
      </c>
      <c r="C25" s="150"/>
      <c r="D25" s="150"/>
      <c r="E25" s="153"/>
      <c r="F25" s="150">
        <v>338.75</v>
      </c>
      <c r="G25" s="150"/>
      <c r="H25" s="150"/>
      <c r="I25" s="150"/>
      <c r="J25" s="150">
        <v>342.47</v>
      </c>
      <c r="K25" s="150"/>
      <c r="L25" s="150"/>
      <c r="M25" s="150">
        <v>342.47</v>
      </c>
      <c r="N25" s="150"/>
      <c r="O25" s="202">
        <f>SUM(C25:N25)</f>
        <v>1023.69</v>
      </c>
    </row>
    <row r="26" spans="1:15">
      <c r="A26" s="157"/>
      <c r="B26" s="157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00">
        <f>SUM(C26:N26)</f>
        <v>0</v>
      </c>
    </row>
    <row r="27" spans="1:15">
      <c r="A27" s="164" t="s">
        <v>157</v>
      </c>
      <c r="B27" s="157"/>
      <c r="C27" s="150"/>
      <c r="D27" s="154"/>
      <c r="E27" s="150"/>
      <c r="F27" s="150"/>
      <c r="G27" s="150"/>
      <c r="H27" s="154"/>
      <c r="I27" s="154"/>
      <c r="J27" s="154"/>
      <c r="K27" s="154"/>
      <c r="L27" s="154"/>
      <c r="M27" s="154"/>
      <c r="N27" s="154"/>
      <c r="O27" s="100"/>
    </row>
    <row r="28" spans="1:15">
      <c r="A28" s="157" t="s">
        <v>125</v>
      </c>
      <c r="B28" s="157">
        <v>120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202">
        <v>0</v>
      </c>
    </row>
    <row r="29" spans="1:15">
      <c r="A29" s="157" t="s">
        <v>158</v>
      </c>
      <c r="B29" s="157">
        <v>210.12</v>
      </c>
      <c r="D29" s="150"/>
      <c r="F29" s="150"/>
      <c r="G29" s="150"/>
      <c r="H29" s="150"/>
      <c r="I29" s="150"/>
      <c r="J29" s="150">
        <v>31.14</v>
      </c>
      <c r="K29" s="150"/>
      <c r="L29" s="150"/>
      <c r="M29" s="150"/>
      <c r="N29" s="150">
        <v>31.14</v>
      </c>
      <c r="O29" s="202">
        <f t="shared" ref="O29:O35" si="0">SUM(C29:N29)</f>
        <v>62.28</v>
      </c>
    </row>
    <row r="30" spans="1:15">
      <c r="A30" s="157" t="s">
        <v>221</v>
      </c>
      <c r="B30" s="157">
        <v>100</v>
      </c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00">
        <f t="shared" si="0"/>
        <v>0</v>
      </c>
    </row>
    <row r="31" spans="1:15">
      <c r="A31" s="157" t="s">
        <v>222</v>
      </c>
      <c r="B31" s="158">
        <v>600</v>
      </c>
      <c r="C31" s="154"/>
      <c r="D31" s="154"/>
      <c r="E31" s="154"/>
      <c r="F31" s="154"/>
      <c r="G31" s="150"/>
      <c r="H31" s="154"/>
      <c r="I31" s="154"/>
      <c r="J31" s="154">
        <v>640</v>
      </c>
      <c r="K31" s="154"/>
      <c r="L31" s="154"/>
      <c r="M31" s="154"/>
      <c r="N31" s="154"/>
      <c r="O31" s="206">
        <f t="shared" si="0"/>
        <v>640</v>
      </c>
    </row>
    <row r="32" spans="1:15">
      <c r="A32" s="158" t="s">
        <v>216</v>
      </c>
      <c r="B32" s="158">
        <v>20</v>
      </c>
      <c r="C32" s="154"/>
      <c r="D32" s="154"/>
      <c r="E32" s="154"/>
      <c r="F32" s="154"/>
      <c r="G32" s="150"/>
      <c r="H32" s="154"/>
      <c r="I32" s="154"/>
      <c r="J32" s="154"/>
      <c r="K32" s="154"/>
      <c r="L32" s="154"/>
      <c r="M32" s="154"/>
      <c r="N32" s="154"/>
      <c r="O32" s="100">
        <f t="shared" si="0"/>
        <v>0</v>
      </c>
    </row>
    <row r="33" spans="1:15">
      <c r="A33" s="158" t="s">
        <v>254</v>
      </c>
      <c r="B33" s="158">
        <v>650</v>
      </c>
      <c r="C33" s="154"/>
      <c r="D33" s="154"/>
      <c r="E33" s="150">
        <f>-5+29.95+5.5</f>
        <v>30.45</v>
      </c>
      <c r="F33" s="154">
        <v>9.5</v>
      </c>
      <c r="G33" s="150"/>
      <c r="H33" s="154">
        <v>604.16999999999996</v>
      </c>
      <c r="I33" s="154"/>
      <c r="J33" s="154">
        <v>604.16999999999996</v>
      </c>
      <c r="K33" s="154"/>
      <c r="L33" s="154"/>
      <c r="M33" s="154"/>
      <c r="N33" s="154"/>
      <c r="O33" s="206">
        <f t="shared" si="0"/>
        <v>1248.29</v>
      </c>
    </row>
    <row r="34" spans="1:15">
      <c r="A34" s="158"/>
      <c r="B34" s="158"/>
      <c r="C34" s="154"/>
      <c r="D34" s="154"/>
      <c r="F34" s="154"/>
      <c r="G34" s="150"/>
      <c r="H34" s="154"/>
      <c r="I34" s="154"/>
      <c r="J34" s="154"/>
      <c r="K34" s="154"/>
      <c r="L34" s="154"/>
      <c r="M34" s="154"/>
      <c r="N34" s="154"/>
      <c r="O34" s="100">
        <f t="shared" si="0"/>
        <v>0</v>
      </c>
    </row>
    <row r="35" spans="1:15">
      <c r="A35" s="155" t="s">
        <v>69</v>
      </c>
      <c r="B35" s="155">
        <f>SUM(B8:B34)</f>
        <v>6590.94</v>
      </c>
      <c r="C35" s="150">
        <f t="shared" ref="C35:M35" si="1">SUM(C7:C34)</f>
        <v>181.17</v>
      </c>
      <c r="D35" s="150">
        <f t="shared" si="1"/>
        <v>0</v>
      </c>
      <c r="E35" s="150">
        <f t="shared" si="1"/>
        <v>130.44999999999999</v>
      </c>
      <c r="F35" s="150">
        <f t="shared" si="1"/>
        <v>814.55</v>
      </c>
      <c r="G35" s="150">
        <f t="shared" si="1"/>
        <v>320.3</v>
      </c>
      <c r="H35" s="150">
        <f t="shared" si="1"/>
        <v>1336.02</v>
      </c>
      <c r="I35" s="150">
        <f t="shared" si="1"/>
        <v>35</v>
      </c>
      <c r="J35" s="150">
        <f t="shared" si="1"/>
        <v>2462.8200000000002</v>
      </c>
      <c r="K35" s="150">
        <f t="shared" si="1"/>
        <v>0</v>
      </c>
      <c r="L35" s="150">
        <f t="shared" si="1"/>
        <v>386.36</v>
      </c>
      <c r="M35" s="150">
        <f t="shared" si="1"/>
        <v>342.47</v>
      </c>
      <c r="N35" s="150">
        <f>SUM(N8:N34)</f>
        <v>602.30000000000007</v>
      </c>
      <c r="O35" s="150">
        <f t="shared" si="0"/>
        <v>6611.44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E1" workbookViewId="0">
      <selection activeCell="K29" sqref="K29"/>
    </sheetView>
  </sheetViews>
  <sheetFormatPr defaultRowHeight="12.75" customHeight="1"/>
  <cols>
    <col min="1" max="1" width="12.5" customWidth="1"/>
    <col min="2" max="2" width="17.875" customWidth="1"/>
    <col min="3" max="3" width="8.375" customWidth="1"/>
    <col min="4" max="4" width="4.875" customWidth="1"/>
    <col min="5" max="5" width="13.375" customWidth="1"/>
    <col min="6" max="6" width="46.75" customWidth="1"/>
    <col min="7" max="7" width="11.375" customWidth="1"/>
    <col min="8" max="8" width="8.375" style="291" customWidth="1"/>
    <col min="9" max="10" width="8.375" customWidth="1"/>
    <col min="11" max="11" width="8.375" style="248" customWidth="1"/>
    <col min="12" max="64" width="8.375" customWidth="1"/>
  </cols>
  <sheetData>
    <row r="1" spans="1:12" ht="30.2" customHeight="1">
      <c r="A1" s="129" t="s">
        <v>189</v>
      </c>
      <c r="B1" s="98"/>
    </row>
    <row r="2" spans="1:12" ht="13.5" customHeight="1"/>
    <row r="3" spans="1:12" ht="16.5" customHeight="1">
      <c r="A3" s="56" t="s">
        <v>0</v>
      </c>
      <c r="B3" s="57"/>
      <c r="C3" s="58" t="s">
        <v>1</v>
      </c>
      <c r="D3" s="59"/>
      <c r="E3" s="287"/>
      <c r="F3" s="288" t="s">
        <v>288</v>
      </c>
      <c r="G3" s="280"/>
      <c r="H3" s="218"/>
      <c r="I3" s="218"/>
      <c r="J3" s="289"/>
      <c r="K3" s="290"/>
      <c r="L3" s="291"/>
    </row>
    <row r="4" spans="1:12" ht="13.5" customHeight="1">
      <c r="A4" s="65" t="s">
        <v>4</v>
      </c>
      <c r="B4" s="31"/>
      <c r="C4" s="31"/>
      <c r="D4" s="31"/>
      <c r="E4" s="292" t="s">
        <v>69</v>
      </c>
      <c r="F4" s="293"/>
      <c r="G4" s="293"/>
      <c r="H4" s="293"/>
      <c r="I4" s="293"/>
      <c r="J4" s="293"/>
      <c r="K4" s="290"/>
      <c r="L4" s="291"/>
    </row>
    <row r="5" spans="1:12" ht="13.5" customHeight="1">
      <c r="A5" s="67" t="s">
        <v>5</v>
      </c>
      <c r="B5" s="28" t="s">
        <v>12</v>
      </c>
      <c r="C5" s="19" t="s">
        <v>8</v>
      </c>
      <c r="D5" s="31"/>
      <c r="E5" s="294" t="s">
        <v>5</v>
      </c>
      <c r="F5" s="295" t="s">
        <v>6</v>
      </c>
      <c r="G5" s="296" t="s">
        <v>7</v>
      </c>
      <c r="H5" s="297" t="s">
        <v>8</v>
      </c>
      <c r="I5" s="294" t="s">
        <v>9</v>
      </c>
      <c r="J5" s="298" t="s">
        <v>10</v>
      </c>
      <c r="K5" s="299" t="s">
        <v>256</v>
      </c>
      <c r="L5" s="291"/>
    </row>
    <row r="6" spans="1:12" ht="12.75" customHeight="1">
      <c r="A6" s="23">
        <v>43763</v>
      </c>
      <c r="B6" s="70" t="s">
        <v>190</v>
      </c>
      <c r="C6" s="122">
        <v>9230</v>
      </c>
      <c r="D6" s="33"/>
      <c r="E6" s="300">
        <v>43999</v>
      </c>
      <c r="F6" s="301" t="s">
        <v>191</v>
      </c>
      <c r="G6" s="302" t="s">
        <v>192</v>
      </c>
      <c r="H6" s="303">
        <v>1791.47</v>
      </c>
      <c r="I6" s="304" t="s">
        <v>14</v>
      </c>
      <c r="J6" s="305" t="s">
        <v>14</v>
      </c>
      <c r="K6" s="306">
        <v>358.29</v>
      </c>
      <c r="L6" s="291"/>
    </row>
    <row r="7" spans="1:12" ht="12.75" customHeight="1">
      <c r="A7" s="23"/>
      <c r="B7" s="73"/>
      <c r="C7" s="122"/>
      <c r="D7" s="33"/>
      <c r="E7" s="300">
        <v>44004</v>
      </c>
      <c r="F7" s="307" t="s">
        <v>24</v>
      </c>
      <c r="G7" s="302" t="s">
        <v>17</v>
      </c>
      <c r="H7" s="303">
        <v>89.8</v>
      </c>
      <c r="I7" s="304" t="s">
        <v>14</v>
      </c>
      <c r="J7" s="305" t="s">
        <v>14</v>
      </c>
      <c r="K7" s="306"/>
      <c r="L7" s="291"/>
    </row>
    <row r="8" spans="1:12" ht="12.75" customHeight="1">
      <c r="A8" s="23"/>
      <c r="B8" s="19"/>
      <c r="C8" s="125"/>
      <c r="D8" s="33"/>
      <c r="E8" s="308">
        <v>44015</v>
      </c>
      <c r="F8" s="309" t="s">
        <v>35</v>
      </c>
      <c r="G8" s="302" t="s">
        <v>17</v>
      </c>
      <c r="H8" s="307">
        <v>12.49</v>
      </c>
      <c r="I8" s="310" t="s">
        <v>14</v>
      </c>
      <c r="J8" s="305" t="s">
        <v>14</v>
      </c>
      <c r="K8" s="306">
        <v>2.5</v>
      </c>
      <c r="L8" s="291"/>
    </row>
    <row r="9" spans="1:12" ht="12.75" customHeight="1">
      <c r="A9" s="74"/>
      <c r="B9" s="27"/>
      <c r="C9" s="122"/>
      <c r="D9" s="33"/>
      <c r="E9" s="311">
        <v>44035</v>
      </c>
      <c r="F9" s="301" t="s">
        <v>257</v>
      </c>
      <c r="G9" s="312"/>
      <c r="H9" s="313">
        <v>433.32</v>
      </c>
      <c r="I9" s="310" t="s">
        <v>14</v>
      </c>
      <c r="J9" s="305" t="s">
        <v>14</v>
      </c>
      <c r="K9" s="306">
        <v>86.67</v>
      </c>
      <c r="L9" s="291"/>
    </row>
    <row r="10" spans="1:12" ht="12.75" customHeight="1">
      <c r="A10" s="23"/>
      <c r="B10" s="19"/>
      <c r="C10" s="122"/>
      <c r="D10" s="33"/>
      <c r="E10" s="311">
        <v>44035</v>
      </c>
      <c r="F10" s="309" t="s">
        <v>193</v>
      </c>
      <c r="G10" s="312"/>
      <c r="H10" s="313">
        <v>200.16</v>
      </c>
      <c r="I10" s="310" t="s">
        <v>14</v>
      </c>
      <c r="J10" s="305" t="s">
        <v>14</v>
      </c>
      <c r="K10" s="314"/>
      <c r="L10" s="291"/>
    </row>
    <row r="11" spans="1:12" ht="12.75" customHeight="1">
      <c r="A11" s="23"/>
      <c r="B11" s="19"/>
      <c r="C11" s="125"/>
      <c r="D11" s="33"/>
      <c r="E11" s="308">
        <v>44036</v>
      </c>
      <c r="F11" s="307" t="s">
        <v>38</v>
      </c>
      <c r="G11" s="302"/>
      <c r="H11" s="307">
        <v>199.92</v>
      </c>
      <c r="I11" s="310" t="s">
        <v>14</v>
      </c>
      <c r="J11" s="305" t="s">
        <v>14</v>
      </c>
      <c r="K11" s="306">
        <v>40.020000000000003</v>
      </c>
      <c r="L11" s="291"/>
    </row>
    <row r="12" spans="1:12" ht="12.75" customHeight="1">
      <c r="A12" s="23"/>
      <c r="B12" s="19"/>
      <c r="C12" s="122"/>
      <c r="D12" s="33"/>
      <c r="E12" s="308">
        <v>44035</v>
      </c>
      <c r="F12" s="315" t="s">
        <v>278</v>
      </c>
      <c r="G12" s="302"/>
      <c r="H12" s="307">
        <v>249.99</v>
      </c>
      <c r="I12" s="310" t="s">
        <v>14</v>
      </c>
      <c r="J12" s="305" t="s">
        <v>14</v>
      </c>
      <c r="K12" s="306">
        <v>50</v>
      </c>
      <c r="L12" s="291"/>
    </row>
    <row r="13" spans="1:12" ht="12.75" customHeight="1">
      <c r="A13" s="74"/>
      <c r="B13" s="19"/>
      <c r="C13" s="122"/>
      <c r="D13" s="76"/>
      <c r="E13" s="308">
        <v>44044</v>
      </c>
      <c r="F13" s="307" t="s">
        <v>41</v>
      </c>
      <c r="G13" s="302" t="s">
        <v>17</v>
      </c>
      <c r="H13" s="307">
        <v>58</v>
      </c>
      <c r="I13" s="310" t="s">
        <v>14</v>
      </c>
      <c r="J13" s="305" t="s">
        <v>14</v>
      </c>
      <c r="K13" s="306">
        <v>11.6</v>
      </c>
      <c r="L13" s="291"/>
    </row>
    <row r="14" spans="1:12" ht="12.75" customHeight="1">
      <c r="A14" s="78"/>
      <c r="B14" s="19"/>
      <c r="C14" s="125"/>
      <c r="D14" s="33"/>
      <c r="E14" s="308">
        <v>44061</v>
      </c>
      <c r="F14" s="307" t="s">
        <v>48</v>
      </c>
      <c r="G14" s="302" t="s">
        <v>46</v>
      </c>
      <c r="H14" s="307">
        <v>47.09</v>
      </c>
      <c r="I14" s="304"/>
      <c r="J14" s="305" t="s">
        <v>14</v>
      </c>
      <c r="K14" s="306">
        <v>9.43</v>
      </c>
      <c r="L14" s="291"/>
    </row>
    <row r="15" spans="1:12" ht="12.75" customHeight="1">
      <c r="A15" s="67"/>
      <c r="B15" s="19"/>
      <c r="C15" s="122"/>
      <c r="D15" s="33"/>
      <c r="E15" s="308">
        <v>44061</v>
      </c>
      <c r="F15" s="315" t="s">
        <v>50</v>
      </c>
      <c r="G15" s="302" t="s">
        <v>46</v>
      </c>
      <c r="H15" s="307">
        <v>53.32</v>
      </c>
      <c r="I15" s="304"/>
      <c r="J15" s="305" t="s">
        <v>14</v>
      </c>
      <c r="K15" s="306">
        <v>10.67</v>
      </c>
      <c r="L15" s="291"/>
    </row>
    <row r="16" spans="1:12" ht="12.75" customHeight="1">
      <c r="A16" s="23"/>
      <c r="B16" s="19"/>
      <c r="C16" s="122"/>
      <c r="D16" s="33"/>
      <c r="E16" s="316">
        <v>44064</v>
      </c>
      <c r="F16" s="315" t="s">
        <v>51</v>
      </c>
      <c r="G16" s="302" t="s">
        <v>52</v>
      </c>
      <c r="H16" s="307">
        <v>1215.01</v>
      </c>
      <c r="I16" s="304" t="s">
        <v>14</v>
      </c>
      <c r="J16" s="305" t="s">
        <v>14</v>
      </c>
      <c r="K16" s="306">
        <v>243</v>
      </c>
      <c r="L16" s="291"/>
    </row>
    <row r="17" spans="1:12" ht="12.75" customHeight="1">
      <c r="A17" s="78"/>
      <c r="B17" s="19"/>
      <c r="C17" s="122"/>
      <c r="D17" s="33"/>
      <c r="E17" s="308">
        <v>44139</v>
      </c>
      <c r="F17" s="309" t="s">
        <v>255</v>
      </c>
      <c r="G17" s="302" t="s">
        <v>17</v>
      </c>
      <c r="H17" s="307">
        <v>107.52</v>
      </c>
      <c r="I17" s="310"/>
      <c r="J17" s="305"/>
      <c r="K17" s="306">
        <v>21.51</v>
      </c>
      <c r="L17" s="291"/>
    </row>
    <row r="18" spans="1:12" ht="12.75" customHeight="1">
      <c r="A18" s="78"/>
      <c r="B18" s="19"/>
      <c r="C18" s="122"/>
      <c r="D18" s="33"/>
      <c r="E18" s="281">
        <v>44151</v>
      </c>
      <c r="F18" s="282" t="s">
        <v>271</v>
      </c>
      <c r="G18" s="283" t="s">
        <v>46</v>
      </c>
      <c r="H18" s="284">
        <v>86.97</v>
      </c>
      <c r="I18" s="317" t="s">
        <v>14</v>
      </c>
      <c r="J18" s="318" t="s">
        <v>14</v>
      </c>
      <c r="K18" s="285"/>
      <c r="L18" s="291"/>
    </row>
    <row r="19" spans="1:12" ht="12.75" customHeight="1">
      <c r="A19" s="78"/>
      <c r="B19" s="19"/>
      <c r="C19" s="122"/>
      <c r="D19" s="33"/>
      <c r="E19" s="281">
        <v>44151</v>
      </c>
      <c r="F19" s="282" t="s">
        <v>272</v>
      </c>
      <c r="G19" s="283" t="s">
        <v>46</v>
      </c>
      <c r="H19" s="284">
        <v>756</v>
      </c>
      <c r="I19" s="317" t="s">
        <v>14</v>
      </c>
      <c r="J19" s="318" t="s">
        <v>14</v>
      </c>
      <c r="K19" s="286">
        <v>126</v>
      </c>
      <c r="L19" s="291"/>
    </row>
    <row r="20" spans="1:12" ht="12.75" customHeight="1">
      <c r="A20" s="78"/>
      <c r="B20" s="19"/>
      <c r="C20" s="122"/>
      <c r="D20" s="33"/>
      <c r="E20" s="281">
        <v>44154</v>
      </c>
      <c r="F20" s="282" t="s">
        <v>273</v>
      </c>
      <c r="G20" s="283" t="s">
        <v>46</v>
      </c>
      <c r="H20" s="284">
        <v>37.979999999999997</v>
      </c>
      <c r="I20" s="317"/>
      <c r="J20" s="318" t="s">
        <v>14</v>
      </c>
      <c r="K20" s="286"/>
      <c r="L20" s="291"/>
    </row>
    <row r="21" spans="1:12" ht="12.75" customHeight="1">
      <c r="A21" s="78"/>
      <c r="B21" s="19"/>
      <c r="C21" s="122"/>
      <c r="D21" s="33"/>
      <c r="E21" s="281">
        <v>44154</v>
      </c>
      <c r="F21" s="282" t="s">
        <v>274</v>
      </c>
      <c r="G21" s="283" t="s">
        <v>46</v>
      </c>
      <c r="H21" s="284">
        <v>84.99</v>
      </c>
      <c r="I21" s="317" t="s">
        <v>14</v>
      </c>
      <c r="J21" s="318" t="s">
        <v>14</v>
      </c>
      <c r="K21" s="286"/>
      <c r="L21" s="291"/>
    </row>
    <row r="22" spans="1:12" ht="12.75" customHeight="1">
      <c r="A22" s="78"/>
      <c r="B22" s="19"/>
      <c r="C22" s="122"/>
      <c r="D22" s="33"/>
      <c r="E22" s="311"/>
      <c r="F22" s="320"/>
      <c r="G22" s="312"/>
      <c r="H22" s="321"/>
      <c r="I22" s="310"/>
      <c r="J22" s="305"/>
      <c r="K22" s="306"/>
      <c r="L22" s="291"/>
    </row>
    <row r="23" spans="1:12" ht="12.75" customHeight="1">
      <c r="A23" s="78"/>
      <c r="B23" s="19"/>
      <c r="C23" s="122"/>
      <c r="D23" s="33"/>
      <c r="E23" s="319"/>
      <c r="F23" s="320"/>
      <c r="G23" s="312"/>
      <c r="H23" s="321"/>
      <c r="I23" s="310"/>
      <c r="J23" s="305"/>
      <c r="K23" s="306"/>
      <c r="L23" s="291"/>
    </row>
    <row r="24" spans="1:12" ht="12.75" customHeight="1">
      <c r="A24" s="78"/>
      <c r="B24" s="19"/>
      <c r="C24" s="122"/>
      <c r="D24" s="127"/>
      <c r="E24" s="37"/>
      <c r="F24" s="24"/>
      <c r="G24" s="123"/>
      <c r="H24" s="322"/>
      <c r="I24" s="22"/>
      <c r="J24" s="196"/>
      <c r="K24" s="249">
        <f>SUM(K6:K23)</f>
        <v>959.68999999999994</v>
      </c>
    </row>
    <row r="25" spans="1:12" ht="13.5" customHeight="1">
      <c r="A25" s="78"/>
      <c r="B25" s="19"/>
      <c r="C25" s="122"/>
      <c r="D25" s="84"/>
      <c r="E25" s="85"/>
      <c r="F25" s="66"/>
      <c r="G25" s="86" t="s">
        <v>290</v>
      </c>
      <c r="H25" s="323">
        <f>SUM(H6:H24)</f>
        <v>5424.03</v>
      </c>
      <c r="I25" s="66"/>
      <c r="J25" s="242" t="s">
        <v>291</v>
      </c>
      <c r="K25" s="328">
        <v>4464.34</v>
      </c>
    </row>
    <row r="26" spans="1:12" ht="12.75" customHeight="1">
      <c r="A26" s="78"/>
      <c r="B26" s="19"/>
      <c r="C26" s="122"/>
      <c r="D26" s="66"/>
      <c r="E26" s="66"/>
      <c r="F26" s="66"/>
      <c r="G26" s="66"/>
      <c r="H26" s="293"/>
      <c r="I26" s="66"/>
      <c r="J26" s="66"/>
    </row>
    <row r="27" spans="1:12" ht="12.75" customHeight="1">
      <c r="A27" s="78"/>
      <c r="B27" s="19"/>
      <c r="C27" s="122"/>
    </row>
    <row r="28" spans="1:12" ht="12.75" customHeight="1">
      <c r="A28" s="78"/>
      <c r="B28" s="19"/>
      <c r="C28" s="32"/>
      <c r="F28" t="s">
        <v>299</v>
      </c>
    </row>
    <row r="29" spans="1:12" ht="13.5" customHeight="1">
      <c r="A29" s="78"/>
      <c r="B29" s="19"/>
      <c r="C29" s="32"/>
    </row>
    <row r="30" spans="1:12" ht="13.5" customHeight="1">
      <c r="B30" s="87" t="s">
        <v>99</v>
      </c>
      <c r="C30" s="88">
        <f>SUM(C6:C29)</f>
        <v>9230</v>
      </c>
    </row>
    <row r="31" spans="1:12" ht="13.5" customHeight="1">
      <c r="B31" s="25" t="s">
        <v>100</v>
      </c>
      <c r="C31" s="88">
        <f>C30-H25</f>
        <v>3805.9700000000003</v>
      </c>
    </row>
    <row r="32" spans="1:12" ht="12.75" customHeight="1">
      <c r="B32" s="55"/>
    </row>
  </sheetData>
  <pageMargins left="0.70000000000000007" right="0.70000000000000007" top="1.045275590551181" bottom="1.045275590551181" header="0.74999999999999989" footer="0.74999999999999989"/>
  <pageSetup fitToWidth="0" fitToHeight="0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4" workbookViewId="0">
      <selection activeCell="I17" sqref="I17"/>
    </sheetView>
  </sheetViews>
  <sheetFormatPr defaultRowHeight="12.75" customHeight="1"/>
  <cols>
    <col min="1" max="1" width="13.5" customWidth="1"/>
    <col min="2" max="2" width="18.625" customWidth="1"/>
    <col min="3" max="3" width="13.5" customWidth="1"/>
    <col min="4" max="4" width="15.875" customWidth="1"/>
    <col min="5" max="5" width="16.375" customWidth="1"/>
    <col min="6" max="6" width="33.5" customWidth="1"/>
    <col min="7" max="10" width="8.375" customWidth="1"/>
    <col min="11" max="11" width="8.375" style="241" customWidth="1"/>
    <col min="12" max="64" width="8.375" customWidth="1"/>
  </cols>
  <sheetData>
    <row r="1" spans="1:11" ht="30.75" customHeight="1">
      <c r="A1" s="52" t="s">
        <v>175</v>
      </c>
      <c r="B1" s="53"/>
      <c r="C1" s="54"/>
      <c r="D1" s="52"/>
    </row>
    <row r="2" spans="1:11" ht="13.5" customHeight="1">
      <c r="B2" s="55"/>
    </row>
    <row r="3" spans="1:11" ht="16.5" customHeight="1">
      <c r="A3" s="56" t="s">
        <v>0</v>
      </c>
      <c r="B3" s="57"/>
      <c r="C3" s="58" t="s">
        <v>1</v>
      </c>
      <c r="D3" s="59"/>
      <c r="E3" s="60"/>
      <c r="F3" s="61" t="s">
        <v>2</v>
      </c>
      <c r="G3" s="62"/>
      <c r="H3" s="63"/>
      <c r="I3" s="63"/>
      <c r="J3" s="64"/>
    </row>
    <row r="4" spans="1:11" ht="13.5" customHeight="1">
      <c r="A4" s="65" t="s">
        <v>4</v>
      </c>
      <c r="B4" s="31"/>
      <c r="C4" s="31"/>
      <c r="D4" s="31"/>
      <c r="E4" s="49" t="s">
        <v>69</v>
      </c>
      <c r="F4" s="66"/>
      <c r="G4" s="66"/>
      <c r="H4" s="66"/>
      <c r="I4" s="66"/>
      <c r="J4" s="66"/>
    </row>
    <row r="5" spans="1:11" ht="13.5" customHeight="1">
      <c r="A5" s="67" t="s">
        <v>5</v>
      </c>
      <c r="B5" s="28" t="s">
        <v>12</v>
      </c>
      <c r="C5" s="19" t="s">
        <v>8</v>
      </c>
      <c r="D5" s="31"/>
      <c r="E5" s="68" t="s">
        <v>5</v>
      </c>
      <c r="F5" s="21" t="s">
        <v>6</v>
      </c>
      <c r="G5" s="69" t="s">
        <v>7</v>
      </c>
      <c r="H5" s="42" t="s">
        <v>8</v>
      </c>
      <c r="I5" s="68" t="s">
        <v>9</v>
      </c>
      <c r="J5" s="239" t="s">
        <v>10</v>
      </c>
      <c r="K5" s="240" t="s">
        <v>256</v>
      </c>
    </row>
    <row r="6" spans="1:11" ht="12.75" customHeight="1">
      <c r="A6" s="23">
        <v>43167</v>
      </c>
      <c r="B6" s="70" t="s">
        <v>176</v>
      </c>
      <c r="C6" s="122">
        <v>1987.67</v>
      </c>
      <c r="D6" s="33"/>
      <c r="E6" s="77">
        <v>43208</v>
      </c>
      <c r="F6" s="24" t="s">
        <v>177</v>
      </c>
      <c r="G6" s="123">
        <v>100894</v>
      </c>
      <c r="H6" s="124">
        <v>18.579999999999998</v>
      </c>
      <c r="I6" s="22" t="s">
        <v>14</v>
      </c>
      <c r="J6" s="196"/>
      <c r="K6" s="240"/>
    </row>
    <row r="7" spans="1:11" ht="12.75" customHeight="1">
      <c r="A7" s="23"/>
      <c r="B7" s="73"/>
      <c r="C7" s="122"/>
      <c r="D7" s="33"/>
      <c r="E7" s="77">
        <v>43208</v>
      </c>
      <c r="F7" s="24" t="s">
        <v>178</v>
      </c>
      <c r="G7" s="123">
        <v>100894</v>
      </c>
      <c r="H7" s="124">
        <v>12.56</v>
      </c>
      <c r="I7" s="22" t="s">
        <v>14</v>
      </c>
      <c r="J7" s="196"/>
      <c r="K7" s="240"/>
    </row>
    <row r="8" spans="1:11" ht="12.75" customHeight="1">
      <c r="A8" s="23"/>
      <c r="B8" s="19"/>
      <c r="C8" s="125"/>
      <c r="D8" s="33"/>
      <c r="E8" s="77">
        <v>43294</v>
      </c>
      <c r="F8" s="24" t="s">
        <v>179</v>
      </c>
      <c r="G8" s="123">
        <v>100901</v>
      </c>
      <c r="H8" s="124">
        <v>12.56</v>
      </c>
      <c r="I8" s="22"/>
      <c r="J8" s="196"/>
      <c r="K8" s="240"/>
    </row>
    <row r="9" spans="1:11" ht="12.75" customHeight="1">
      <c r="A9" s="74"/>
      <c r="B9" s="27"/>
      <c r="C9" s="122"/>
      <c r="D9" s="33"/>
      <c r="E9" s="77">
        <v>43419</v>
      </c>
      <c r="F9" s="24" t="s">
        <v>180</v>
      </c>
      <c r="G9" s="123" t="s">
        <v>181</v>
      </c>
      <c r="H9" s="124">
        <v>12.56</v>
      </c>
      <c r="I9" s="22"/>
      <c r="J9" s="196"/>
      <c r="K9" s="240"/>
    </row>
    <row r="10" spans="1:11" ht="12.75" customHeight="1">
      <c r="A10" s="23"/>
      <c r="B10" s="19"/>
      <c r="C10" s="122"/>
      <c r="D10" s="33"/>
      <c r="E10" s="77">
        <v>43539</v>
      </c>
      <c r="F10" s="72" t="s">
        <v>182</v>
      </c>
      <c r="G10" s="123">
        <v>100920</v>
      </c>
      <c r="H10" s="124">
        <v>34.56</v>
      </c>
      <c r="I10" s="22"/>
      <c r="J10" s="196"/>
      <c r="K10" s="240"/>
    </row>
    <row r="11" spans="1:11" ht="12.75" customHeight="1">
      <c r="A11" s="23"/>
      <c r="B11" s="19"/>
      <c r="C11" s="125"/>
      <c r="D11" s="33"/>
      <c r="E11" s="77">
        <v>43539</v>
      </c>
      <c r="F11" s="24" t="s">
        <v>183</v>
      </c>
      <c r="G11" s="123">
        <v>100921</v>
      </c>
      <c r="H11" s="124">
        <f>+H9</f>
        <v>12.56</v>
      </c>
      <c r="I11" s="22"/>
      <c r="J11" s="196"/>
      <c r="K11" s="240"/>
    </row>
    <row r="12" spans="1:11" ht="12.75" customHeight="1">
      <c r="A12" s="23"/>
      <c r="B12" s="19"/>
      <c r="C12" s="122"/>
      <c r="D12" s="33"/>
      <c r="E12" s="77">
        <v>43553</v>
      </c>
      <c r="F12" s="72" t="s">
        <v>184</v>
      </c>
      <c r="G12" s="123">
        <v>100924</v>
      </c>
      <c r="H12" s="124">
        <v>559.15</v>
      </c>
      <c r="I12" s="22"/>
      <c r="J12" s="196"/>
      <c r="K12" s="240"/>
    </row>
    <row r="13" spans="1:11" ht="12.75" customHeight="1">
      <c r="A13" s="74"/>
      <c r="B13" s="19"/>
      <c r="C13" s="122"/>
      <c r="D13" s="76"/>
      <c r="E13" s="77">
        <v>43661</v>
      </c>
      <c r="F13" s="24" t="s">
        <v>185</v>
      </c>
      <c r="G13" s="123" t="s">
        <v>186</v>
      </c>
      <c r="H13" s="124">
        <v>12.56</v>
      </c>
      <c r="I13" s="22" t="s">
        <v>14</v>
      </c>
      <c r="J13" s="196"/>
      <c r="K13" s="240"/>
    </row>
    <row r="14" spans="1:11" ht="12.75" customHeight="1">
      <c r="A14" s="67"/>
      <c r="B14" s="19"/>
      <c r="C14" s="122"/>
      <c r="D14" s="33"/>
      <c r="E14" s="46">
        <v>43736</v>
      </c>
      <c r="F14" s="19" t="s">
        <v>187</v>
      </c>
      <c r="G14" s="126">
        <v>100938</v>
      </c>
      <c r="H14" s="122">
        <v>12.56</v>
      </c>
      <c r="I14" s="22" t="s">
        <v>14</v>
      </c>
      <c r="J14" s="196"/>
      <c r="K14" s="240"/>
    </row>
    <row r="15" spans="1:11" ht="12.75" customHeight="1">
      <c r="A15" s="78"/>
      <c r="B15" s="19"/>
      <c r="C15" s="125"/>
      <c r="D15" s="33"/>
      <c r="E15" s="18">
        <v>43756</v>
      </c>
      <c r="F15" s="19" t="s">
        <v>49</v>
      </c>
      <c r="G15" s="126">
        <v>100945</v>
      </c>
      <c r="H15" s="122">
        <v>200</v>
      </c>
      <c r="I15" s="69" t="s">
        <v>14</v>
      </c>
      <c r="J15" s="196" t="s">
        <v>14</v>
      </c>
      <c r="K15" s="240"/>
    </row>
    <row r="16" spans="1:11" ht="12.75" customHeight="1">
      <c r="A16" s="67"/>
      <c r="B16" s="19"/>
      <c r="C16" s="122"/>
      <c r="D16" s="33"/>
      <c r="E16" s="18">
        <v>43756</v>
      </c>
      <c r="F16" s="19" t="s">
        <v>188</v>
      </c>
      <c r="G16" s="126">
        <v>100946</v>
      </c>
      <c r="H16" s="122">
        <v>246.23</v>
      </c>
      <c r="I16" s="22" t="s">
        <v>14</v>
      </c>
      <c r="J16" s="196" t="s">
        <v>14</v>
      </c>
      <c r="K16" s="240"/>
    </row>
    <row r="17" spans="1:11" ht="12.75" customHeight="1">
      <c r="A17" s="23"/>
      <c r="B17" s="19"/>
      <c r="C17" s="122"/>
      <c r="D17" s="33"/>
      <c r="E17" s="77">
        <v>44081</v>
      </c>
      <c r="F17" s="73" t="s">
        <v>231</v>
      </c>
      <c r="G17" s="123" t="s">
        <v>225</v>
      </c>
      <c r="H17" s="124">
        <v>47.33</v>
      </c>
      <c r="I17" s="22" t="s">
        <v>14</v>
      </c>
      <c r="J17" s="196"/>
      <c r="K17" s="240"/>
    </row>
    <row r="18" spans="1:11" ht="12.75" customHeight="1">
      <c r="A18" s="78"/>
      <c r="B18" s="19"/>
      <c r="C18" s="122"/>
      <c r="D18" s="33"/>
      <c r="E18" s="37"/>
      <c r="F18" s="24"/>
      <c r="G18" s="123"/>
      <c r="H18" s="124"/>
      <c r="I18" s="22"/>
      <c r="J18" s="196"/>
      <c r="K18" s="240" t="s">
        <v>258</v>
      </c>
    </row>
    <row r="19" spans="1:11" ht="12.75" customHeight="1">
      <c r="A19" s="78"/>
      <c r="B19" s="19"/>
      <c r="C19" s="122"/>
      <c r="D19" s="33"/>
      <c r="E19" s="37"/>
      <c r="F19" s="24"/>
      <c r="G19" s="123"/>
      <c r="H19" s="124"/>
      <c r="I19" s="22"/>
      <c r="J19" s="196"/>
      <c r="K19" s="240"/>
    </row>
    <row r="20" spans="1:11" ht="12.75" customHeight="1">
      <c r="A20" s="78"/>
      <c r="B20" s="19"/>
      <c r="C20" s="122"/>
      <c r="D20" s="33"/>
      <c r="E20" s="37"/>
      <c r="F20" s="24"/>
      <c r="G20" s="123"/>
      <c r="H20" s="124"/>
      <c r="I20" s="22"/>
      <c r="J20" s="196"/>
      <c r="K20" s="240"/>
    </row>
    <row r="21" spans="1:11" ht="12.75" customHeight="1">
      <c r="A21" s="78"/>
      <c r="B21" s="19"/>
      <c r="C21" s="122"/>
      <c r="D21" s="33"/>
      <c r="E21" s="37"/>
      <c r="F21" s="24"/>
      <c r="G21" s="123"/>
      <c r="H21" s="124"/>
      <c r="I21" s="22"/>
      <c r="J21" s="196"/>
      <c r="K21" s="240"/>
    </row>
    <row r="22" spans="1:11" ht="12.75" customHeight="1">
      <c r="A22" s="78"/>
      <c r="B22" s="19"/>
      <c r="C22" s="122"/>
      <c r="D22" s="33"/>
      <c r="E22" s="37"/>
      <c r="F22" s="24"/>
      <c r="G22" s="123"/>
      <c r="H22" s="124"/>
      <c r="I22" s="22"/>
      <c r="J22" s="196"/>
      <c r="K22" s="240"/>
    </row>
    <row r="23" spans="1:11" ht="12.75" customHeight="1">
      <c r="A23" s="78"/>
      <c r="B23" s="19"/>
      <c r="C23" s="122"/>
      <c r="D23" s="33"/>
      <c r="E23" s="37"/>
      <c r="F23" s="24"/>
      <c r="G23" s="123"/>
      <c r="H23" s="124"/>
      <c r="I23" s="22"/>
      <c r="J23" s="196"/>
      <c r="K23" s="240"/>
    </row>
    <row r="24" spans="1:11" ht="12.75" customHeight="1">
      <c r="A24" s="78"/>
      <c r="B24" s="19"/>
      <c r="C24" s="122"/>
      <c r="D24" s="33"/>
      <c r="E24" s="37"/>
      <c r="F24" s="24"/>
      <c r="G24" s="123"/>
      <c r="H24" s="124"/>
      <c r="I24" s="22"/>
      <c r="J24" s="196"/>
      <c r="K24" s="240"/>
    </row>
    <row r="25" spans="1:11" ht="12.75" customHeight="1">
      <c r="A25" s="78"/>
      <c r="B25" s="19"/>
      <c r="C25" s="122"/>
      <c r="D25" s="127"/>
      <c r="E25" s="37"/>
      <c r="F25" s="24"/>
      <c r="G25" s="123"/>
      <c r="H25" s="124"/>
      <c r="I25" s="22"/>
      <c r="J25" s="196"/>
      <c r="K25" s="240"/>
    </row>
    <row r="26" spans="1:11" ht="13.5" customHeight="1">
      <c r="A26" s="78"/>
      <c r="B26" s="19"/>
      <c r="C26" s="122"/>
      <c r="D26" s="84"/>
      <c r="E26" s="85"/>
      <c r="F26" s="66"/>
      <c r="G26" s="86" t="s">
        <v>98</v>
      </c>
      <c r="H26" s="128">
        <v>1156.71</v>
      </c>
      <c r="I26" s="66"/>
      <c r="J26" s="66"/>
    </row>
    <row r="27" spans="1:11" ht="12.75" customHeight="1">
      <c r="A27" s="78"/>
      <c r="B27" s="19"/>
      <c r="C27" s="122"/>
      <c r="D27" s="66"/>
      <c r="E27" s="66"/>
      <c r="F27" s="66"/>
      <c r="G27" s="66"/>
      <c r="H27" s="242">
        <v>1156.71</v>
      </c>
      <c r="I27" s="66"/>
      <c r="J27" s="66"/>
    </row>
    <row r="28" spans="1:11" ht="12.75" customHeight="1">
      <c r="A28" s="78"/>
      <c r="B28" s="19"/>
      <c r="C28" s="122"/>
    </row>
    <row r="29" spans="1:11" ht="12.75" customHeight="1">
      <c r="A29" s="78"/>
      <c r="B29" s="19"/>
      <c r="C29" s="32"/>
    </row>
    <row r="30" spans="1:11" ht="13.5" customHeight="1">
      <c r="A30" s="78"/>
      <c r="B30" s="19"/>
      <c r="C30" s="32"/>
    </row>
    <row r="31" spans="1:11" ht="13.5" customHeight="1">
      <c r="B31" s="87" t="s">
        <v>99</v>
      </c>
      <c r="C31" s="88">
        <f>SUM(C6:C30)</f>
        <v>1987.67</v>
      </c>
    </row>
    <row r="32" spans="1:11" ht="13.5" customHeight="1">
      <c r="B32" s="25" t="s">
        <v>100</v>
      </c>
      <c r="C32" s="88">
        <f>C31-H26</f>
        <v>830.96</v>
      </c>
    </row>
    <row r="33" spans="2:2" ht="12.75" customHeight="1">
      <c r="B33" s="55"/>
    </row>
    <row r="34" spans="2:2" ht="12.75" customHeight="1">
      <c r="B34" s="55"/>
    </row>
  </sheetData>
  <pageMargins left="0.70000000000000007" right="0.70000000000000007" top="1.045275590551181" bottom="1.045275590551181" header="0.74999999999999989" footer="0.74999999999999989"/>
  <pageSetup paperSize="0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4"/>
  <sheetViews>
    <sheetView topLeftCell="A7" workbookViewId="0">
      <selection activeCell="G38" sqref="G38"/>
    </sheetView>
  </sheetViews>
  <sheetFormatPr defaultRowHeight="12.75" customHeight="1"/>
  <cols>
    <col min="1" max="1" width="13.125" customWidth="1"/>
    <col min="2" max="2" width="19.625" style="55" customWidth="1"/>
    <col min="3" max="3" width="9.75" customWidth="1"/>
    <col min="4" max="4" width="2.75" customWidth="1"/>
    <col min="5" max="5" width="14.625" customWidth="1"/>
    <col min="6" max="6" width="20.625" customWidth="1"/>
    <col min="7" max="7" width="12.125" customWidth="1"/>
    <col min="8" max="64" width="8.375" customWidth="1"/>
  </cols>
  <sheetData>
    <row r="1" spans="1:11" ht="30.75" customHeight="1">
      <c r="A1" s="52" t="s">
        <v>68</v>
      </c>
      <c r="B1" s="53"/>
      <c r="C1" s="54"/>
    </row>
    <row r="2" spans="1:11" ht="13.5" customHeight="1"/>
    <row r="3" spans="1:11" ht="16.5" customHeight="1">
      <c r="A3" s="56" t="s">
        <v>0</v>
      </c>
      <c r="B3" s="57"/>
      <c r="C3" s="58" t="s">
        <v>1</v>
      </c>
      <c r="D3" s="59"/>
      <c r="E3" s="60"/>
      <c r="F3" s="61" t="s">
        <v>2</v>
      </c>
      <c r="G3" s="62"/>
      <c r="H3" s="63"/>
      <c r="I3" s="63"/>
      <c r="J3" s="64"/>
    </row>
    <row r="4" spans="1:11" ht="13.5" customHeight="1">
      <c r="A4" s="65" t="s">
        <v>4</v>
      </c>
      <c r="B4" s="31"/>
      <c r="C4" s="31"/>
      <c r="D4" s="31"/>
      <c r="E4" s="49" t="s">
        <v>69</v>
      </c>
      <c r="F4" s="66"/>
      <c r="G4" s="66"/>
      <c r="H4" s="66"/>
      <c r="I4" s="66"/>
      <c r="J4" s="66"/>
    </row>
    <row r="5" spans="1:11" ht="13.5" customHeight="1">
      <c r="A5" s="67" t="s">
        <v>5</v>
      </c>
      <c r="B5" s="28" t="s">
        <v>12</v>
      </c>
      <c r="C5" s="19" t="s">
        <v>8</v>
      </c>
      <c r="D5" s="31"/>
      <c r="E5" s="68" t="s">
        <v>5</v>
      </c>
      <c r="F5" s="21" t="s">
        <v>6</v>
      </c>
      <c r="G5" s="69" t="s">
        <v>7</v>
      </c>
      <c r="H5" s="42" t="s">
        <v>8</v>
      </c>
      <c r="I5" s="68" t="s">
        <v>9</v>
      </c>
      <c r="J5" s="69" t="s">
        <v>10</v>
      </c>
    </row>
    <row r="6" spans="1:11" ht="13.5" customHeight="1">
      <c r="A6" s="23">
        <v>41365</v>
      </c>
      <c r="B6" s="70" t="s">
        <v>70</v>
      </c>
      <c r="C6" s="32">
        <v>511.28</v>
      </c>
      <c r="D6" s="33"/>
      <c r="E6" s="37" t="s">
        <v>71</v>
      </c>
      <c r="F6" s="24" t="s">
        <v>72</v>
      </c>
      <c r="G6" s="71">
        <v>100742</v>
      </c>
      <c r="H6" s="72">
        <v>156</v>
      </c>
      <c r="I6" s="22" t="s">
        <v>14</v>
      </c>
      <c r="J6" s="22" t="s">
        <v>14</v>
      </c>
    </row>
    <row r="7" spans="1:11" ht="12.75" customHeight="1">
      <c r="A7" s="23">
        <v>41386</v>
      </c>
      <c r="B7" s="73" t="s">
        <v>73</v>
      </c>
      <c r="C7" s="32">
        <v>526</v>
      </c>
      <c r="D7" s="33"/>
      <c r="E7" s="37" t="s">
        <v>74</v>
      </c>
      <c r="F7" s="24" t="s">
        <v>72</v>
      </c>
      <c r="G7" s="71">
        <v>100753</v>
      </c>
      <c r="H7" s="72">
        <v>156</v>
      </c>
      <c r="I7" s="22" t="s">
        <v>14</v>
      </c>
      <c r="J7" s="22" t="s">
        <v>14</v>
      </c>
    </row>
    <row r="8" spans="1:11" ht="12.75" customHeight="1">
      <c r="A8" s="23">
        <v>41450</v>
      </c>
      <c r="B8" s="19" t="s">
        <v>75</v>
      </c>
      <c r="C8" s="34">
        <v>35</v>
      </c>
      <c r="D8" s="33"/>
      <c r="E8" s="37" t="s">
        <v>76</v>
      </c>
      <c r="F8" s="24" t="s">
        <v>72</v>
      </c>
      <c r="G8" s="71">
        <v>100768</v>
      </c>
      <c r="H8" s="72">
        <v>156</v>
      </c>
      <c r="I8" s="22" t="s">
        <v>14</v>
      </c>
      <c r="J8" s="22" t="s">
        <v>14</v>
      </c>
    </row>
    <row r="9" spans="1:11" ht="12.75" customHeight="1">
      <c r="A9" s="74">
        <v>41743</v>
      </c>
      <c r="B9" s="27" t="s">
        <v>75</v>
      </c>
      <c r="C9" s="32">
        <v>382</v>
      </c>
      <c r="D9" s="33"/>
      <c r="E9" s="37" t="s">
        <v>77</v>
      </c>
      <c r="F9" s="24" t="s">
        <v>72</v>
      </c>
      <c r="G9" s="71">
        <v>100785</v>
      </c>
      <c r="H9" s="72">
        <v>156</v>
      </c>
      <c r="I9" s="22" t="s">
        <v>14</v>
      </c>
      <c r="J9" s="22" t="s">
        <v>14</v>
      </c>
    </row>
    <row r="10" spans="1:11" ht="12.75" customHeight="1">
      <c r="A10" s="23">
        <v>41754</v>
      </c>
      <c r="B10" s="19" t="s">
        <v>75</v>
      </c>
      <c r="C10" s="32">
        <v>120</v>
      </c>
      <c r="D10" s="33"/>
      <c r="E10" s="37" t="s">
        <v>78</v>
      </c>
      <c r="F10" s="72" t="s">
        <v>79</v>
      </c>
      <c r="G10" s="71">
        <v>100797</v>
      </c>
      <c r="H10" s="72">
        <v>331.97</v>
      </c>
      <c r="I10" s="22" t="s">
        <v>14</v>
      </c>
      <c r="J10" s="22" t="s">
        <v>14</v>
      </c>
    </row>
    <row r="11" spans="1:11" ht="12.75" customHeight="1">
      <c r="A11" s="23">
        <v>41758</v>
      </c>
      <c r="B11" s="19" t="s">
        <v>75</v>
      </c>
      <c r="C11" s="32">
        <v>48</v>
      </c>
      <c r="D11" s="33"/>
      <c r="E11" s="37" t="s">
        <v>80</v>
      </c>
      <c r="F11" s="72" t="s">
        <v>81</v>
      </c>
      <c r="G11" s="71">
        <v>100807</v>
      </c>
      <c r="H11" s="72">
        <v>0</v>
      </c>
      <c r="I11" s="22"/>
      <c r="J11" s="22"/>
      <c r="K11" s="75"/>
    </row>
    <row r="12" spans="1:11" ht="12.75" customHeight="1">
      <c r="A12" s="23" t="s">
        <v>82</v>
      </c>
      <c r="B12" s="19" t="s">
        <v>75</v>
      </c>
      <c r="C12" s="34">
        <v>33.6</v>
      </c>
      <c r="D12" s="33"/>
      <c r="E12" s="37" t="s">
        <v>83</v>
      </c>
      <c r="F12" s="72" t="s">
        <v>72</v>
      </c>
      <c r="G12" s="71">
        <v>100810</v>
      </c>
      <c r="H12" s="72">
        <v>156</v>
      </c>
      <c r="I12" s="22" t="s">
        <v>14</v>
      </c>
      <c r="J12" s="22" t="s">
        <v>14</v>
      </c>
    </row>
    <row r="13" spans="1:11" ht="12.75" customHeight="1">
      <c r="A13" s="74" t="s">
        <v>84</v>
      </c>
      <c r="B13" s="19" t="s">
        <v>75</v>
      </c>
      <c r="C13" s="32">
        <v>576.79999999999995</v>
      </c>
      <c r="D13" s="76"/>
      <c r="E13" s="77">
        <v>42453</v>
      </c>
      <c r="F13" s="73" t="s">
        <v>72</v>
      </c>
      <c r="G13" s="71">
        <v>100824</v>
      </c>
      <c r="H13" s="72">
        <v>156</v>
      </c>
      <c r="I13" s="22" t="s">
        <v>14</v>
      </c>
      <c r="J13" s="22" t="s">
        <v>14</v>
      </c>
    </row>
    <row r="14" spans="1:11" ht="12.75" customHeight="1">
      <c r="A14" s="67" t="s">
        <v>85</v>
      </c>
      <c r="B14" s="19" t="s">
        <v>75</v>
      </c>
      <c r="C14" s="34">
        <v>638</v>
      </c>
      <c r="D14" s="33"/>
      <c r="E14" s="46" t="s">
        <v>86</v>
      </c>
      <c r="F14" s="73" t="s">
        <v>72</v>
      </c>
      <c r="G14" s="20">
        <f>+G13+1</f>
        <v>100825</v>
      </c>
      <c r="H14" s="32">
        <v>312</v>
      </c>
      <c r="I14" s="22" t="s">
        <v>14</v>
      </c>
      <c r="J14" s="22" t="s">
        <v>14</v>
      </c>
    </row>
    <row r="15" spans="1:11" ht="12.75" customHeight="1">
      <c r="A15" s="78" t="s">
        <v>87</v>
      </c>
      <c r="B15" s="19" t="s">
        <v>75</v>
      </c>
      <c r="C15" s="32">
        <v>538</v>
      </c>
      <c r="D15" s="33"/>
      <c r="E15" s="79" t="s">
        <v>86</v>
      </c>
      <c r="F15" s="73" t="s">
        <v>88</v>
      </c>
      <c r="G15" s="80">
        <f>+G14+1</f>
        <v>100826</v>
      </c>
      <c r="H15" s="81">
        <v>41</v>
      </c>
      <c r="I15" s="69" t="s">
        <v>14</v>
      </c>
      <c r="J15" s="22" t="s">
        <v>14</v>
      </c>
      <c r="K15" s="75"/>
    </row>
    <row r="16" spans="1:11" ht="12.75" customHeight="1">
      <c r="A16" s="67" t="s">
        <v>89</v>
      </c>
      <c r="B16" s="19" t="s">
        <v>75</v>
      </c>
      <c r="C16" s="32">
        <v>60</v>
      </c>
      <c r="D16" s="33"/>
      <c r="E16" s="77">
        <v>43031</v>
      </c>
      <c r="F16" s="73" t="s">
        <v>72</v>
      </c>
      <c r="G16" s="71">
        <v>100879</v>
      </c>
      <c r="H16" s="72">
        <v>156</v>
      </c>
      <c r="I16" s="22" t="s">
        <v>14</v>
      </c>
      <c r="J16" s="22" t="s">
        <v>14</v>
      </c>
    </row>
    <row r="17" spans="1:13" ht="12.75" customHeight="1">
      <c r="A17" s="23">
        <v>42889</v>
      </c>
      <c r="B17" s="19" t="s">
        <v>75</v>
      </c>
      <c r="C17" s="32">
        <v>20</v>
      </c>
      <c r="D17" s="33"/>
      <c r="E17" s="77">
        <v>43174</v>
      </c>
      <c r="F17" s="73" t="s">
        <v>72</v>
      </c>
      <c r="G17" s="71">
        <v>100886</v>
      </c>
      <c r="H17" s="72">
        <v>156</v>
      </c>
      <c r="I17" s="22"/>
      <c r="J17" s="22" t="s">
        <v>14</v>
      </c>
    </row>
    <row r="18" spans="1:13" ht="12.75" customHeight="1">
      <c r="A18" s="23">
        <v>43293</v>
      </c>
      <c r="B18" s="19" t="s">
        <v>75</v>
      </c>
      <c r="C18" s="32">
        <v>484.8</v>
      </c>
      <c r="D18" s="33"/>
      <c r="E18" s="77">
        <v>43409</v>
      </c>
      <c r="F18" s="73" t="s">
        <v>72</v>
      </c>
      <c r="G18" s="71">
        <v>100908</v>
      </c>
      <c r="H18" s="72">
        <v>156</v>
      </c>
      <c r="I18" s="22"/>
      <c r="J18" s="22" t="s">
        <v>14</v>
      </c>
    </row>
    <row r="19" spans="1:13" ht="12.75" customHeight="1">
      <c r="A19" s="29">
        <v>43557</v>
      </c>
      <c r="B19" s="24" t="s">
        <v>90</v>
      </c>
      <c r="C19" s="30">
        <v>67.2</v>
      </c>
      <c r="D19" s="33"/>
      <c r="E19" s="77">
        <v>43411</v>
      </c>
      <c r="F19" s="24" t="s">
        <v>91</v>
      </c>
      <c r="G19" s="71">
        <v>100911</v>
      </c>
      <c r="H19" s="72">
        <v>240</v>
      </c>
      <c r="I19" s="22"/>
      <c r="J19" s="22" t="s">
        <v>14</v>
      </c>
    </row>
    <row r="20" spans="1:13" ht="12.75" customHeight="1">
      <c r="A20" s="23">
        <v>43595</v>
      </c>
      <c r="B20" s="19" t="s">
        <v>92</v>
      </c>
      <c r="C20" s="32">
        <v>21</v>
      </c>
      <c r="D20" s="33"/>
      <c r="E20" s="77">
        <v>43525</v>
      </c>
      <c r="F20" s="24" t="s">
        <v>72</v>
      </c>
      <c r="G20" s="71">
        <v>100916</v>
      </c>
      <c r="H20" s="72">
        <v>156</v>
      </c>
      <c r="I20" s="22"/>
      <c r="J20" s="22" t="s">
        <v>14</v>
      </c>
    </row>
    <row r="21" spans="1:13" ht="12.75" customHeight="1">
      <c r="A21" s="23">
        <v>43622</v>
      </c>
      <c r="B21" s="19" t="s">
        <v>93</v>
      </c>
      <c r="C21" s="32">
        <v>307</v>
      </c>
      <c r="D21" s="33"/>
      <c r="E21" s="77">
        <v>43735</v>
      </c>
      <c r="F21" s="24" t="str">
        <f>++F20</f>
        <v>Tata - Allotment Rent</v>
      </c>
      <c r="G21" s="71">
        <v>100937</v>
      </c>
      <c r="H21" s="72">
        <v>156</v>
      </c>
      <c r="I21" s="22" t="s">
        <v>14</v>
      </c>
      <c r="J21" s="22"/>
      <c r="M21" s="82"/>
    </row>
    <row r="22" spans="1:13" ht="12.75" customHeight="1">
      <c r="A22" s="23">
        <v>43707</v>
      </c>
      <c r="B22" s="19" t="s">
        <v>94</v>
      </c>
      <c r="C22" s="32">
        <v>42</v>
      </c>
      <c r="D22" s="33"/>
      <c r="E22" s="77">
        <v>43908</v>
      </c>
      <c r="F22" s="24" t="str">
        <f>++F21</f>
        <v>Tata - Allotment Rent</v>
      </c>
      <c r="G22" s="71">
        <v>100968</v>
      </c>
      <c r="H22" s="72">
        <v>164.8</v>
      </c>
      <c r="I22" s="22"/>
      <c r="J22" s="22"/>
    </row>
    <row r="23" spans="1:13" ht="12.75" customHeight="1">
      <c r="A23" s="83" t="s">
        <v>95</v>
      </c>
      <c r="B23" s="19" t="s">
        <v>96</v>
      </c>
      <c r="C23" s="32">
        <f>28+20+60.2+14+42</f>
        <v>164.2</v>
      </c>
      <c r="D23" s="33"/>
      <c r="E23" s="77">
        <v>44104</v>
      </c>
      <c r="F23" s="24" t="s">
        <v>72</v>
      </c>
      <c r="G23" s="71"/>
      <c r="H23" s="72">
        <v>164.8</v>
      </c>
      <c r="I23" s="22"/>
      <c r="J23" s="22"/>
    </row>
    <row r="24" spans="1:13" ht="12.75" customHeight="1">
      <c r="A24" s="23">
        <v>44043</v>
      </c>
      <c r="B24" s="24" t="s">
        <v>97</v>
      </c>
      <c r="C24" s="30">
        <v>189</v>
      </c>
      <c r="D24" s="33"/>
      <c r="E24" s="37"/>
      <c r="F24" s="24"/>
      <c r="G24" s="71"/>
      <c r="H24" s="72"/>
      <c r="I24" s="22"/>
      <c r="J24" s="22"/>
    </row>
    <row r="25" spans="1:13" ht="12.75" customHeight="1">
      <c r="A25" s="78"/>
      <c r="B25" s="19"/>
      <c r="C25" s="32"/>
      <c r="D25" s="33"/>
      <c r="E25" s="37"/>
      <c r="F25" s="24"/>
      <c r="G25" s="71"/>
      <c r="H25" s="72"/>
      <c r="I25" s="22"/>
      <c r="J25" s="22"/>
    </row>
    <row r="26" spans="1:13" ht="12.75" customHeight="1">
      <c r="A26" s="78"/>
      <c r="B26" s="19"/>
      <c r="C26" s="32"/>
      <c r="D26" s="33"/>
      <c r="E26" s="37"/>
      <c r="F26" s="24"/>
      <c r="G26" s="71"/>
      <c r="H26" s="72"/>
      <c r="I26" s="22"/>
      <c r="J26" s="22"/>
    </row>
    <row r="27" spans="1:13" ht="12.75" customHeight="1">
      <c r="A27" s="78"/>
      <c r="B27" s="19"/>
      <c r="C27" s="32"/>
      <c r="D27" s="33"/>
      <c r="E27" s="37"/>
      <c r="F27" s="24"/>
      <c r="G27" s="71"/>
      <c r="H27" s="72"/>
      <c r="I27" s="22"/>
      <c r="J27" s="22"/>
    </row>
    <row r="28" spans="1:13" ht="13.5" customHeight="1">
      <c r="A28" s="78"/>
      <c r="B28" s="19"/>
      <c r="C28" s="32"/>
      <c r="D28" s="84"/>
      <c r="E28" s="85"/>
      <c r="F28" s="66"/>
      <c r="G28" s="86" t="s">
        <v>98</v>
      </c>
      <c r="H28" s="50">
        <f>SUM(H6:H23)</f>
        <v>2970.5700000000006</v>
      </c>
      <c r="I28" s="66"/>
      <c r="J28" s="66"/>
    </row>
    <row r="29" spans="1:13" ht="12.75" customHeight="1">
      <c r="A29" s="78"/>
      <c r="B29" s="19"/>
      <c r="C29" s="32"/>
      <c r="D29" s="66"/>
      <c r="E29" s="66"/>
      <c r="F29" s="66"/>
      <c r="G29" s="66"/>
      <c r="H29" s="66"/>
      <c r="I29" s="66"/>
      <c r="J29" s="66"/>
    </row>
    <row r="30" spans="1:13" ht="12.75" customHeight="1">
      <c r="A30" s="78"/>
      <c r="B30" s="19"/>
      <c r="C30" s="32"/>
    </row>
    <row r="31" spans="1:13" ht="12.75" customHeight="1">
      <c r="A31" s="78"/>
      <c r="B31" s="19"/>
      <c r="C31" s="32"/>
    </row>
    <row r="32" spans="1:13" ht="13.5" customHeight="1">
      <c r="A32" s="78"/>
      <c r="B32" s="19"/>
      <c r="C32" s="32"/>
    </row>
    <row r="33" spans="2:3" ht="13.5" customHeight="1">
      <c r="B33" s="87" t="s">
        <v>99</v>
      </c>
      <c r="C33" s="88">
        <f>SUM(C6:C32)</f>
        <v>4763.88</v>
      </c>
    </row>
    <row r="34" spans="2:3" ht="13.5" customHeight="1">
      <c r="B34" s="25" t="s">
        <v>100</v>
      </c>
      <c r="C34" s="88">
        <f>C33-H28</f>
        <v>1793.3099999999995</v>
      </c>
    </row>
  </sheetData>
  <pageMargins left="0.74999999999999989" right="0.74999999999999989" top="1.295275590551181" bottom="1.295275590551181" header="1" footer="1"/>
  <pageSetup paperSize="0" fitToWidth="0" fitToHeight="0" pageOrder="overThenDown" orientation="landscape" horizontalDpi="0" verticalDpi="0" copies="0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29" sqref="C29"/>
    </sheetView>
  </sheetViews>
  <sheetFormatPr defaultRowHeight="14.25"/>
  <cols>
    <col min="1" max="1" width="11.625" customWidth="1"/>
    <col min="2" max="2" width="36.875" customWidth="1"/>
    <col min="3" max="3" width="17.875" customWidth="1"/>
    <col min="4" max="4" width="9" style="291"/>
  </cols>
  <sheetData>
    <row r="1" spans="1:4">
      <c r="A1" s="39" t="s">
        <v>43</v>
      </c>
      <c r="B1" s="24"/>
      <c r="C1" s="40"/>
    </row>
    <row r="2" spans="1:4">
      <c r="A2" s="39" t="s">
        <v>279</v>
      </c>
      <c r="B2" s="24"/>
      <c r="C2" s="40"/>
    </row>
    <row r="3" spans="1:4">
      <c r="A3" s="41" t="s">
        <v>5</v>
      </c>
      <c r="B3" s="42" t="s">
        <v>6</v>
      </c>
      <c r="C3" s="43" t="s">
        <v>8</v>
      </c>
    </row>
    <row r="4" spans="1:4">
      <c r="A4" s="44">
        <v>40178</v>
      </c>
      <c r="B4" s="24" t="s">
        <v>283</v>
      </c>
      <c r="C4" s="25">
        <v>3695.47</v>
      </c>
    </row>
    <row r="5" spans="1:4">
      <c r="A5" s="44">
        <v>40543</v>
      </c>
      <c r="B5" s="24" t="s">
        <v>284</v>
      </c>
      <c r="C5" s="32">
        <v>489.11</v>
      </c>
    </row>
    <row r="6" spans="1:4">
      <c r="A6" s="44">
        <v>40908</v>
      </c>
      <c r="B6" s="24" t="s">
        <v>281</v>
      </c>
      <c r="C6" s="32">
        <v>503.73</v>
      </c>
    </row>
    <row r="7" spans="1:4">
      <c r="A7" s="44">
        <v>41274</v>
      </c>
      <c r="B7" s="24" t="s">
        <v>281</v>
      </c>
      <c r="C7" s="32">
        <v>507.82</v>
      </c>
    </row>
    <row r="8" spans="1:4">
      <c r="A8" s="44">
        <v>41639</v>
      </c>
      <c r="B8" s="24" t="s">
        <v>281</v>
      </c>
      <c r="C8" s="32">
        <v>510</v>
      </c>
      <c r="D8" s="291" t="s">
        <v>282</v>
      </c>
    </row>
    <row r="9" spans="1:4">
      <c r="A9" s="44">
        <v>42004</v>
      </c>
      <c r="B9" s="24" t="s">
        <v>281</v>
      </c>
      <c r="C9" s="32">
        <v>527.29999999999995</v>
      </c>
    </row>
    <row r="10" spans="1:4">
      <c r="A10" s="44">
        <v>42369</v>
      </c>
      <c r="B10" s="24" t="s">
        <v>281</v>
      </c>
      <c r="C10" s="32">
        <v>533.87</v>
      </c>
    </row>
    <row r="11" spans="1:4">
      <c r="A11" s="44">
        <v>42735</v>
      </c>
      <c r="B11" s="24" t="s">
        <v>281</v>
      </c>
      <c r="C11" s="32">
        <v>540</v>
      </c>
      <c r="D11" s="291" t="s">
        <v>282</v>
      </c>
    </row>
    <row r="12" spans="1:4">
      <c r="A12" s="44">
        <v>43100</v>
      </c>
      <c r="B12" s="24" t="s">
        <v>281</v>
      </c>
      <c r="C12" s="32">
        <v>553.03</v>
      </c>
    </row>
    <row r="13" spans="1:4">
      <c r="A13" s="44">
        <v>43465</v>
      </c>
      <c r="B13" s="24" t="s">
        <v>281</v>
      </c>
      <c r="C13" s="32">
        <v>564.71</v>
      </c>
    </row>
    <row r="14" spans="1:4">
      <c r="A14" s="44">
        <v>43830</v>
      </c>
      <c r="B14" s="24" t="s">
        <v>281</v>
      </c>
      <c r="C14" s="32">
        <v>570</v>
      </c>
      <c r="D14" s="291" t="s">
        <v>282</v>
      </c>
    </row>
    <row r="15" spans="1:4">
      <c r="A15" s="44">
        <v>44196</v>
      </c>
      <c r="B15" s="24" t="s">
        <v>281</v>
      </c>
      <c r="C15" s="32">
        <v>587.6</v>
      </c>
    </row>
    <row r="16" spans="1:4">
      <c r="A16" s="44"/>
      <c r="B16" s="24"/>
      <c r="C16" s="32"/>
    </row>
    <row r="17" spans="1:4">
      <c r="A17" s="45"/>
      <c r="B17" s="39"/>
      <c r="C17" s="38">
        <f>SUM(C4:C16)</f>
        <v>9582.64</v>
      </c>
      <c r="D17" s="291" t="s">
        <v>286</v>
      </c>
    </row>
    <row r="18" spans="1:4">
      <c r="A18" s="49" t="s">
        <v>280</v>
      </c>
      <c r="B18" s="42"/>
      <c r="C18" s="43"/>
    </row>
    <row r="19" spans="1:4">
      <c r="A19" s="44">
        <v>40039</v>
      </c>
      <c r="B19" s="19" t="s">
        <v>285</v>
      </c>
      <c r="C19" s="25">
        <v>8211.19</v>
      </c>
    </row>
    <row r="20" spans="1:4">
      <c r="A20" s="10"/>
      <c r="B20" s="10"/>
      <c r="C20" s="10"/>
    </row>
    <row r="21" spans="1:4">
      <c r="A21" s="326">
        <v>44196</v>
      </c>
      <c r="B21" s="325" t="s">
        <v>287</v>
      </c>
      <c r="C21" s="327">
        <v>20411.599999999999</v>
      </c>
    </row>
    <row r="22" spans="1:4">
      <c r="A22" s="10"/>
      <c r="B22" s="36"/>
      <c r="C22" s="10"/>
    </row>
    <row r="23" spans="1:4">
      <c r="A23" s="10"/>
      <c r="B23" s="10"/>
      <c r="C23" s="3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23" zoomScale="120" zoomScaleNormal="120" workbookViewId="0">
      <selection activeCell="N35" sqref="L35:N37"/>
    </sheetView>
  </sheetViews>
  <sheetFormatPr defaultRowHeight="12.75" customHeight="1"/>
  <cols>
    <col min="1" max="1" width="32.5" customWidth="1"/>
    <col min="2" max="2" width="10.625" customWidth="1"/>
    <col min="3" max="3" width="9.875" style="223" customWidth="1"/>
    <col min="4" max="4" width="8.375" customWidth="1"/>
    <col min="5" max="5" width="3.375" customWidth="1"/>
    <col min="6" max="6" width="22.625" customWidth="1"/>
    <col min="7" max="8" width="8.625" customWidth="1"/>
    <col min="9" max="63" width="8.375" customWidth="1"/>
  </cols>
  <sheetData>
    <row r="1" spans="1:19" ht="16.5" customHeight="1">
      <c r="A1" s="89" t="s">
        <v>235</v>
      </c>
      <c r="B1" s="91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13.5" customHeight="1"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13.5" customHeight="1">
      <c r="A3" s="92" t="s">
        <v>103</v>
      </c>
      <c r="F3" s="92" t="s">
        <v>104</v>
      </c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2.75" customHeight="1">
      <c r="B4" s="93" t="s">
        <v>107</v>
      </c>
      <c r="C4" s="226" t="s">
        <v>236</v>
      </c>
      <c r="D4" s="210" t="s">
        <v>236</v>
      </c>
      <c r="E4" s="62"/>
      <c r="G4" s="93" t="s">
        <v>107</v>
      </c>
      <c r="H4" s="93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1:19" ht="13.5" customHeight="1">
      <c r="B5" s="94" t="s">
        <v>240</v>
      </c>
      <c r="C5" s="224" t="s">
        <v>237</v>
      </c>
      <c r="D5" s="209" t="s">
        <v>238</v>
      </c>
      <c r="E5" s="62"/>
      <c r="G5" s="94" t="s">
        <v>109</v>
      </c>
      <c r="H5" s="94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 ht="13.5" customHeight="1">
      <c r="A6" s="135" t="s">
        <v>112</v>
      </c>
      <c r="B6" s="97"/>
      <c r="F6" s="95" t="s">
        <v>143</v>
      </c>
      <c r="G6" s="96"/>
      <c r="H6" s="9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19" ht="13.5" customHeight="1">
      <c r="A7" s="99" t="s">
        <v>115</v>
      </c>
      <c r="B7" s="211">
        <v>1197</v>
      </c>
      <c r="C7" s="225">
        <v>2324.4</v>
      </c>
      <c r="D7" s="215"/>
      <c r="F7" s="220" t="s">
        <v>239</v>
      </c>
      <c r="G7" s="221">
        <v>350</v>
      </c>
      <c r="H7" s="222"/>
      <c r="J7" s="66"/>
      <c r="K7" s="66"/>
      <c r="L7" s="66"/>
      <c r="M7" s="66"/>
      <c r="N7" s="66"/>
      <c r="O7" s="66"/>
      <c r="P7" s="66"/>
      <c r="Q7" s="66"/>
      <c r="R7" s="66"/>
      <c r="S7" s="66"/>
    </row>
    <row r="8" spans="1:19" ht="13.5" customHeight="1">
      <c r="A8" s="135" t="s">
        <v>118</v>
      </c>
      <c r="B8" s="212"/>
      <c r="C8" s="225"/>
      <c r="D8" s="215"/>
      <c r="F8" s="84"/>
      <c r="G8" s="208"/>
      <c r="H8" s="208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19" ht="12.75" customHeight="1">
      <c r="A9" s="99" t="s">
        <v>121</v>
      </c>
      <c r="B9" s="211">
        <v>250</v>
      </c>
      <c r="C9" s="225">
        <v>75</v>
      </c>
      <c r="D9" s="215"/>
      <c r="F9" s="216"/>
      <c r="G9" s="208"/>
      <c r="H9" s="208"/>
      <c r="J9" s="66"/>
      <c r="K9" s="66"/>
      <c r="L9" s="66"/>
      <c r="M9" s="66"/>
      <c r="N9" s="66"/>
      <c r="O9" s="66"/>
      <c r="P9" s="66"/>
      <c r="Q9" s="66"/>
      <c r="R9" s="66"/>
      <c r="S9" s="66"/>
    </row>
    <row r="10" spans="1:19" ht="12.75" customHeight="1">
      <c r="A10" s="99"/>
      <c r="B10" s="211"/>
      <c r="C10" s="225"/>
      <c r="D10" s="215"/>
      <c r="F10" s="216"/>
      <c r="G10" s="208"/>
      <c r="H10" s="208"/>
      <c r="J10" s="66"/>
      <c r="K10" s="66"/>
      <c r="L10" s="66"/>
      <c r="M10" s="66"/>
      <c r="N10" s="66"/>
      <c r="O10" s="66"/>
      <c r="P10" s="66"/>
      <c r="Q10" s="66"/>
      <c r="R10" s="66"/>
      <c r="S10" s="66"/>
    </row>
    <row r="11" spans="1:19" ht="12.75" customHeight="1">
      <c r="A11" s="99" t="s">
        <v>122</v>
      </c>
      <c r="B11" s="211">
        <f>458.54+55.3</f>
        <v>513.84</v>
      </c>
      <c r="C11" s="225">
        <v>520</v>
      </c>
      <c r="D11" s="215"/>
      <c r="F11" s="216"/>
      <c r="G11" s="208"/>
      <c r="H11" s="208"/>
      <c r="J11" s="66"/>
      <c r="K11" s="66"/>
      <c r="L11" s="66"/>
      <c r="M11" s="66"/>
      <c r="N11" s="66"/>
      <c r="O11" s="66"/>
      <c r="P11" s="66"/>
      <c r="Q11" s="66"/>
      <c r="R11" s="66"/>
      <c r="S11" s="66"/>
    </row>
    <row r="12" spans="1:19" ht="12.75" customHeight="1">
      <c r="A12" s="99" t="s">
        <v>125</v>
      </c>
      <c r="B12" s="211">
        <v>210</v>
      </c>
      <c r="C12" s="243">
        <v>200</v>
      </c>
      <c r="D12" s="215"/>
      <c r="F12" s="216"/>
      <c r="G12" s="208"/>
      <c r="H12" s="208"/>
      <c r="J12" s="66"/>
      <c r="K12" s="66"/>
      <c r="L12" s="66"/>
      <c r="M12" s="66"/>
      <c r="N12" s="66"/>
      <c r="O12" s="66"/>
      <c r="P12" s="66"/>
      <c r="Q12" s="66"/>
      <c r="R12" s="66"/>
      <c r="S12" s="66"/>
    </row>
    <row r="13" spans="1:19" ht="12.75" customHeight="1">
      <c r="A13" s="99" t="s">
        <v>128</v>
      </c>
      <c r="B13" s="211">
        <v>200</v>
      </c>
      <c r="C13" s="225">
        <v>180</v>
      </c>
      <c r="D13" s="215"/>
      <c r="F13" s="216"/>
      <c r="G13" s="208"/>
      <c r="H13" s="208"/>
      <c r="J13" s="66"/>
      <c r="K13" s="66"/>
      <c r="L13" s="66"/>
      <c r="M13" s="66"/>
      <c r="N13" s="66"/>
      <c r="O13" s="66"/>
      <c r="P13" s="66"/>
      <c r="Q13" s="66"/>
      <c r="R13" s="66"/>
      <c r="S13" s="66"/>
    </row>
    <row r="14" spans="1:19" ht="12.75" customHeight="1">
      <c r="A14" s="104" t="s">
        <v>135</v>
      </c>
      <c r="B14" s="213">
        <f>187*1.02</f>
        <v>190.74</v>
      </c>
      <c r="C14" s="225">
        <v>200</v>
      </c>
      <c r="D14" s="215"/>
      <c r="F14" s="216"/>
      <c r="G14" s="208"/>
      <c r="H14" s="208"/>
      <c r="J14" s="66"/>
      <c r="K14" s="66"/>
      <c r="L14" s="66"/>
      <c r="M14" s="66"/>
      <c r="N14" s="66"/>
      <c r="O14" s="66"/>
      <c r="P14" s="66"/>
      <c r="Q14" s="66"/>
      <c r="R14" s="66"/>
      <c r="S14" s="66"/>
    </row>
    <row r="15" spans="1:19" ht="12.75" customHeight="1">
      <c r="A15" s="104" t="s">
        <v>261</v>
      </c>
      <c r="B15" s="213">
        <v>40</v>
      </c>
      <c r="C15" s="225">
        <v>40</v>
      </c>
      <c r="D15" s="215"/>
      <c r="F15" s="216"/>
      <c r="G15" s="208"/>
      <c r="H15" s="208"/>
      <c r="J15" s="66"/>
      <c r="K15" s="66"/>
      <c r="L15" s="66"/>
      <c r="M15" s="66"/>
      <c r="N15" s="66"/>
      <c r="O15" s="66"/>
      <c r="P15" s="66"/>
      <c r="Q15" s="66"/>
      <c r="R15" s="66"/>
      <c r="S15" s="66"/>
    </row>
    <row r="16" spans="1:19" ht="12.75" customHeight="1">
      <c r="A16" s="104" t="s">
        <v>139</v>
      </c>
      <c r="B16" s="213">
        <v>10</v>
      </c>
      <c r="C16" s="225">
        <v>10</v>
      </c>
      <c r="D16" s="215"/>
      <c r="F16" s="216"/>
      <c r="G16" s="208"/>
      <c r="H16" s="208"/>
      <c r="J16" s="66"/>
      <c r="K16" s="66"/>
      <c r="L16" s="66"/>
      <c r="M16" s="66"/>
      <c r="N16" s="66"/>
      <c r="O16" s="66"/>
      <c r="P16" s="66"/>
      <c r="Q16" s="66"/>
      <c r="R16" s="66"/>
      <c r="S16" s="66"/>
    </row>
    <row r="17" spans="1:19" ht="12.75" customHeight="1">
      <c r="A17" s="104" t="s">
        <v>140</v>
      </c>
      <c r="B17" s="213">
        <v>100</v>
      </c>
      <c r="C17" s="225">
        <v>170</v>
      </c>
      <c r="D17" s="215"/>
      <c r="F17" s="216"/>
      <c r="G17" s="208"/>
      <c r="H17" s="208"/>
      <c r="J17" s="66"/>
      <c r="K17" s="66"/>
      <c r="L17" s="66"/>
      <c r="M17" s="66"/>
      <c r="N17" s="66"/>
      <c r="O17" s="66"/>
      <c r="P17" s="66"/>
      <c r="Q17" s="66"/>
      <c r="R17" s="66"/>
      <c r="S17" s="66"/>
    </row>
    <row r="18" spans="1:19" ht="13.5" customHeight="1">
      <c r="A18" s="106" t="s">
        <v>141</v>
      </c>
      <c r="B18" s="211">
        <v>100</v>
      </c>
      <c r="C18" s="225">
        <v>0</v>
      </c>
      <c r="D18" s="215"/>
      <c r="F18" s="217"/>
      <c r="G18" s="208"/>
      <c r="H18" s="208"/>
      <c r="J18" s="66"/>
      <c r="K18" s="66"/>
      <c r="L18" s="66"/>
      <c r="M18" s="66"/>
      <c r="N18" s="66"/>
      <c r="O18" s="66"/>
      <c r="P18" s="66"/>
      <c r="Q18" s="66"/>
      <c r="R18" s="66"/>
      <c r="S18" s="66"/>
    </row>
    <row r="19" spans="1:19" ht="13.5" customHeight="1">
      <c r="A19" s="135" t="s">
        <v>143</v>
      </c>
      <c r="B19" s="212"/>
      <c r="C19" s="225"/>
      <c r="D19" s="215"/>
      <c r="F19" s="84"/>
      <c r="G19" s="208"/>
      <c r="H19" s="208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1:19" ht="12.75" customHeight="1">
      <c r="A20" s="99" t="s">
        <v>146</v>
      </c>
      <c r="B20" s="211">
        <v>329.6</v>
      </c>
      <c r="C20" s="225">
        <v>329.6</v>
      </c>
      <c r="D20" s="215"/>
      <c r="F20" s="218"/>
      <c r="G20" s="208"/>
      <c r="H20" s="208"/>
      <c r="J20" s="66"/>
      <c r="K20" s="66"/>
      <c r="L20" s="66"/>
      <c r="M20" s="66"/>
      <c r="N20" s="66"/>
      <c r="O20" s="66"/>
      <c r="P20" s="66"/>
      <c r="Q20" s="66"/>
      <c r="R20" s="66"/>
      <c r="S20" s="66"/>
    </row>
    <row r="21" spans="1:19" ht="13.5" customHeight="1">
      <c r="A21" s="106" t="s">
        <v>151</v>
      </c>
      <c r="B21" s="211">
        <v>0</v>
      </c>
      <c r="C21" s="225"/>
      <c r="D21" s="215"/>
      <c r="F21" s="219"/>
      <c r="G21" s="208"/>
      <c r="H21" s="208"/>
      <c r="J21" s="66"/>
      <c r="K21" s="66"/>
      <c r="L21" s="66"/>
      <c r="M21" s="66"/>
      <c r="N21" s="66"/>
      <c r="O21" s="66"/>
      <c r="P21" s="66"/>
      <c r="Q21" s="66"/>
      <c r="R21" s="66"/>
      <c r="S21" s="66"/>
    </row>
    <row r="22" spans="1:19" ht="13.5" customHeight="1">
      <c r="A22" s="135" t="s">
        <v>142</v>
      </c>
      <c r="B22" s="212"/>
      <c r="C22" s="225"/>
      <c r="D22" s="215"/>
      <c r="F22" s="84"/>
      <c r="G22" s="208"/>
      <c r="H22" s="208"/>
      <c r="J22" s="66"/>
      <c r="K22" s="66"/>
      <c r="L22" s="66"/>
      <c r="M22" s="66"/>
      <c r="N22" s="66"/>
      <c r="O22" s="66"/>
      <c r="P22" s="66"/>
      <c r="Q22" s="66"/>
      <c r="R22" s="66"/>
      <c r="S22" s="66"/>
    </row>
    <row r="23" spans="1:19" ht="12.75" customHeight="1">
      <c r="A23" s="106" t="s">
        <v>154</v>
      </c>
      <c r="B23" s="211">
        <f>(360*4)+150</f>
        <v>1590</v>
      </c>
      <c r="C23" s="243">
        <v>900</v>
      </c>
      <c r="D23" s="215"/>
      <c r="F23" s="219"/>
      <c r="G23" s="208"/>
      <c r="H23" s="208"/>
      <c r="J23" s="66"/>
      <c r="K23" s="66"/>
      <c r="L23" s="66"/>
      <c r="M23" s="66"/>
      <c r="N23" s="66"/>
      <c r="O23" s="66"/>
      <c r="P23" s="66"/>
      <c r="Q23" s="66"/>
      <c r="R23" s="66"/>
      <c r="S23" s="66"/>
    </row>
    <row r="24" spans="1:19" ht="13.5" customHeight="1">
      <c r="A24" s="106" t="s">
        <v>242</v>
      </c>
      <c r="B24" s="211">
        <v>0</v>
      </c>
      <c r="C24" s="225"/>
      <c r="D24" s="215"/>
      <c r="F24" s="219"/>
      <c r="G24" s="208"/>
      <c r="H24" s="208"/>
      <c r="J24" s="66"/>
      <c r="K24" s="66"/>
      <c r="L24" s="66"/>
      <c r="M24" s="66"/>
      <c r="N24" s="66"/>
      <c r="O24" s="66"/>
      <c r="P24" s="66"/>
      <c r="Q24" s="66"/>
      <c r="R24" s="66"/>
      <c r="S24" s="66"/>
    </row>
    <row r="25" spans="1:19" ht="13.5" customHeight="1">
      <c r="A25" s="135" t="s">
        <v>157</v>
      </c>
      <c r="B25" s="212"/>
      <c r="C25" s="225"/>
      <c r="D25" s="215"/>
      <c r="F25" s="84"/>
      <c r="G25" s="208"/>
      <c r="H25" s="208"/>
      <c r="J25" s="66"/>
      <c r="K25" s="66"/>
      <c r="L25" s="66"/>
      <c r="M25" s="66"/>
      <c r="N25" s="66"/>
      <c r="O25" s="66"/>
      <c r="P25" s="66"/>
      <c r="Q25" s="66"/>
      <c r="R25" s="66"/>
      <c r="S25" s="66"/>
    </row>
    <row r="26" spans="1:19" ht="12.75" customHeight="1">
      <c r="A26" s="106" t="s">
        <v>159</v>
      </c>
      <c r="B26" s="211">
        <v>120</v>
      </c>
      <c r="C26" s="225"/>
      <c r="D26" s="215"/>
      <c r="F26" s="219"/>
      <c r="G26" s="208"/>
      <c r="H26" s="208"/>
      <c r="J26" s="66"/>
      <c r="K26" s="66"/>
      <c r="L26" s="66"/>
      <c r="M26" s="66"/>
      <c r="N26" s="66"/>
      <c r="O26" s="66"/>
      <c r="P26" s="66"/>
      <c r="Q26" s="66"/>
      <c r="R26" s="66"/>
      <c r="S26" s="66"/>
    </row>
    <row r="27" spans="1:19" ht="12.75" customHeight="1">
      <c r="A27" s="106" t="s">
        <v>241</v>
      </c>
      <c r="B27" s="211">
        <v>600</v>
      </c>
      <c r="C27" s="225">
        <v>600</v>
      </c>
      <c r="D27" s="215"/>
      <c r="F27" s="219"/>
      <c r="G27" s="208"/>
      <c r="H27" s="208"/>
      <c r="J27" s="66"/>
      <c r="K27" s="66"/>
      <c r="L27" s="66"/>
      <c r="M27" s="66"/>
      <c r="N27" s="66"/>
      <c r="O27" s="66"/>
      <c r="P27" s="66"/>
      <c r="Q27" s="66"/>
      <c r="R27" s="66"/>
      <c r="S27" s="66"/>
    </row>
    <row r="28" spans="1:19" ht="12.75" customHeight="1">
      <c r="A28" s="106" t="s">
        <v>243</v>
      </c>
      <c r="B28" s="211"/>
      <c r="C28" s="225">
        <v>0</v>
      </c>
      <c r="D28" s="215"/>
      <c r="F28" s="219"/>
      <c r="G28" s="208"/>
      <c r="H28" s="208"/>
      <c r="J28" s="66"/>
      <c r="K28" s="66"/>
      <c r="L28" s="66"/>
      <c r="M28" s="66"/>
      <c r="N28" s="66"/>
      <c r="O28" s="66"/>
      <c r="P28" s="66"/>
      <c r="Q28" s="66"/>
      <c r="R28" s="66"/>
      <c r="S28" s="66"/>
    </row>
    <row r="29" spans="1:19" ht="13.5" customHeight="1">
      <c r="A29" s="106" t="s">
        <v>161</v>
      </c>
      <c r="B29" s="211">
        <v>0</v>
      </c>
      <c r="C29" s="225"/>
      <c r="D29" s="215"/>
      <c r="F29" s="219"/>
      <c r="G29" s="208"/>
      <c r="H29" s="208"/>
      <c r="J29" s="66"/>
      <c r="K29" s="66"/>
      <c r="L29" s="66"/>
      <c r="M29" s="66"/>
      <c r="N29" s="66"/>
      <c r="O29" s="66"/>
      <c r="P29" s="66"/>
      <c r="Q29" s="66"/>
      <c r="R29" s="66"/>
      <c r="S29" s="66"/>
    </row>
    <row r="30" spans="1:19" ht="13.5" customHeight="1">
      <c r="A30" s="135" t="s">
        <v>163</v>
      </c>
      <c r="B30" s="212"/>
      <c r="C30" s="225"/>
      <c r="D30" s="215"/>
      <c r="F30" s="84"/>
      <c r="G30" s="208"/>
      <c r="H30" s="208"/>
    </row>
    <row r="31" spans="1:19" ht="12.75" customHeight="1">
      <c r="A31" s="107" t="s">
        <v>164</v>
      </c>
      <c r="B31" s="211">
        <v>200</v>
      </c>
      <c r="C31" s="225">
        <v>200</v>
      </c>
      <c r="D31" s="215"/>
      <c r="F31" s="219"/>
      <c r="G31" s="208"/>
      <c r="H31" s="208"/>
    </row>
    <row r="32" spans="1:19" ht="12.75" customHeight="1">
      <c r="A32" s="107" t="s">
        <v>245</v>
      </c>
      <c r="B32" s="211">
        <f>206*1.02</f>
        <v>210.12</v>
      </c>
      <c r="C32" s="225">
        <v>120</v>
      </c>
      <c r="D32" s="215"/>
      <c r="F32" s="219"/>
      <c r="G32" s="208"/>
      <c r="H32" s="208"/>
    </row>
    <row r="33" spans="1:8" ht="12.75" customHeight="1">
      <c r="A33" s="107" t="s">
        <v>167</v>
      </c>
      <c r="B33" s="211">
        <v>100</v>
      </c>
      <c r="C33" s="225">
        <v>100</v>
      </c>
      <c r="D33" s="215"/>
      <c r="F33" s="219"/>
      <c r="G33" s="208"/>
      <c r="H33" s="208"/>
    </row>
    <row r="34" spans="1:8" ht="12.75" customHeight="1">
      <c r="A34" s="108" t="s">
        <v>168</v>
      </c>
      <c r="B34" s="208">
        <v>20</v>
      </c>
      <c r="C34" s="225">
        <v>20</v>
      </c>
      <c r="D34" s="215"/>
      <c r="F34" s="219"/>
      <c r="G34" s="208"/>
      <c r="H34" s="208"/>
    </row>
    <row r="35" spans="1:8" ht="13.5" customHeight="1">
      <c r="A35" s="107" t="s">
        <v>244</v>
      </c>
      <c r="B35" s="211">
        <v>650</v>
      </c>
      <c r="C35" s="225">
        <v>0</v>
      </c>
      <c r="D35" s="215"/>
      <c r="F35" s="219"/>
      <c r="G35" s="208"/>
      <c r="H35" s="208"/>
    </row>
    <row r="36" spans="1:8" ht="13.5" customHeight="1">
      <c r="A36" s="136" t="s">
        <v>69</v>
      </c>
      <c r="B36" s="214">
        <f>SUM(B6:B35)</f>
        <v>6631.3</v>
      </c>
      <c r="C36" s="244">
        <f>SUM(C7:C35)</f>
        <v>5989</v>
      </c>
      <c r="D36" s="215"/>
      <c r="F36" s="84"/>
      <c r="G36" s="208"/>
      <c r="H36" s="208"/>
    </row>
    <row r="37" spans="1:8" ht="13.5" customHeight="1"/>
    <row r="38" spans="1:8" ht="12.75" customHeight="1">
      <c r="A38" s="245"/>
      <c r="B38" s="234"/>
      <c r="C38" s="225"/>
      <c r="D38" s="237"/>
      <c r="E38" s="113"/>
    </row>
    <row r="39" spans="1:8" ht="12.75" customHeight="1">
      <c r="A39" s="245"/>
      <c r="B39" s="234"/>
      <c r="C39" s="225"/>
      <c r="D39" s="237"/>
      <c r="E39" s="113"/>
    </row>
    <row r="40" spans="1:8" ht="12.75" customHeight="1">
      <c r="A40" s="246"/>
      <c r="B40" s="235"/>
      <c r="C40" s="244"/>
      <c r="D40" s="237"/>
      <c r="E40" s="113"/>
    </row>
    <row r="41" spans="1:8" ht="13.5" customHeight="1">
      <c r="A41" s="116" t="s">
        <v>133</v>
      </c>
      <c r="B41" s="235">
        <v>6240</v>
      </c>
      <c r="C41" s="247">
        <v>6240</v>
      </c>
      <c r="D41" s="237"/>
      <c r="E41" s="113"/>
    </row>
    <row r="42" spans="1:8" ht="13.5" customHeight="1">
      <c r="A42" s="111" t="s">
        <v>98</v>
      </c>
      <c r="B42" s="236">
        <f>SUM(B38:B41)</f>
        <v>6240</v>
      </c>
      <c r="C42" s="225"/>
      <c r="D42" s="189"/>
      <c r="E42" s="238"/>
    </row>
    <row r="43" spans="1:8" ht="13.5" customHeight="1"/>
    <row r="44" spans="1:8" ht="13.5" customHeight="1">
      <c r="A44" s="245"/>
    </row>
    <row r="45" spans="1:8" ht="12.75" customHeight="1">
      <c r="A45" s="245"/>
    </row>
  </sheetData>
  <pageMargins left="0.70826771653543308" right="0.70826771653543308" top="1.0433070866141732" bottom="1.0433070866141732" header="0.74803149606299213" footer="0.74803149606299213"/>
  <pageSetup fitToWidth="0" fitToHeight="0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topLeftCell="A4" workbookViewId="0">
      <selection activeCell="J8" sqref="J8"/>
    </sheetView>
  </sheetViews>
  <sheetFormatPr defaultRowHeight="14.25"/>
  <cols>
    <col min="1" max="1" width="23.25" customWidth="1"/>
    <col min="2" max="2" width="15.375" customWidth="1"/>
  </cols>
  <sheetData>
    <row r="1" spans="1:16" ht="23.25">
      <c r="A1" s="137" t="s">
        <v>197</v>
      </c>
      <c r="B1" s="138"/>
      <c r="C1" s="138"/>
      <c r="D1" s="139"/>
      <c r="E1" s="140"/>
    </row>
    <row r="3" spans="1:16" ht="18">
      <c r="A3" s="141" t="s">
        <v>198</v>
      </c>
      <c r="B3" s="159"/>
      <c r="C3" s="142"/>
      <c r="D3" s="142"/>
      <c r="E3" s="143"/>
    </row>
    <row r="4" spans="1:16" ht="18">
      <c r="A4" s="144"/>
      <c r="B4" s="144"/>
      <c r="G4" s="145" t="s">
        <v>199</v>
      </c>
    </row>
    <row r="5" spans="1:16">
      <c r="A5" s="146" t="s">
        <v>200</v>
      </c>
      <c r="B5" s="160"/>
    </row>
    <row r="6" spans="1:16">
      <c r="B6" s="163" t="s">
        <v>217</v>
      </c>
      <c r="C6" s="161" t="s">
        <v>201</v>
      </c>
      <c r="D6" s="147" t="s">
        <v>202</v>
      </c>
      <c r="E6" s="147" t="s">
        <v>203</v>
      </c>
      <c r="F6" s="147" t="s">
        <v>204</v>
      </c>
      <c r="G6" s="147" t="s">
        <v>205</v>
      </c>
      <c r="H6" s="147" t="s">
        <v>206</v>
      </c>
      <c r="I6" s="147" t="s">
        <v>207</v>
      </c>
      <c r="J6" s="147" t="s">
        <v>208</v>
      </c>
      <c r="K6" s="147" t="s">
        <v>209</v>
      </c>
      <c r="L6" s="147" t="s">
        <v>210</v>
      </c>
      <c r="M6" s="148" t="s">
        <v>211</v>
      </c>
      <c r="N6" s="148" t="s">
        <v>212</v>
      </c>
      <c r="O6" s="149" t="s">
        <v>98</v>
      </c>
    </row>
    <row r="7" spans="1:16">
      <c r="A7" s="146" t="s">
        <v>112</v>
      </c>
      <c r="B7" s="162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00"/>
    </row>
    <row r="8" spans="1:16">
      <c r="A8" s="157" t="s">
        <v>115</v>
      </c>
      <c r="B8" s="157">
        <v>1196.6400000000001</v>
      </c>
      <c r="C8" s="150"/>
      <c r="D8" s="150"/>
      <c r="F8" s="150"/>
      <c r="G8" s="150"/>
      <c r="H8" s="150">
        <v>457.05</v>
      </c>
      <c r="I8" s="150"/>
      <c r="J8" s="150">
        <v>193</v>
      </c>
      <c r="K8" s="150"/>
      <c r="L8" s="150"/>
      <c r="M8" s="150"/>
      <c r="N8" s="150"/>
      <c r="O8" s="100">
        <f>SUM(C8:N8)</f>
        <v>650.04999999999995</v>
      </c>
      <c r="P8" t="s">
        <v>234</v>
      </c>
    </row>
    <row r="9" spans="1:16">
      <c r="A9" s="157"/>
      <c r="B9" s="157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00"/>
    </row>
    <row r="10" spans="1:16">
      <c r="A10" s="156" t="s">
        <v>118</v>
      </c>
      <c r="B10" s="156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00"/>
    </row>
    <row r="11" spans="1:16">
      <c r="A11" s="157" t="s">
        <v>213</v>
      </c>
      <c r="B11" s="157">
        <v>250</v>
      </c>
      <c r="C11" s="150"/>
      <c r="D11" s="150"/>
      <c r="E11" s="150">
        <v>100</v>
      </c>
      <c r="F11" s="150"/>
      <c r="G11" s="150"/>
      <c r="H11" s="150">
        <v>40</v>
      </c>
      <c r="I11" s="150"/>
      <c r="J11" s="150"/>
      <c r="K11" s="150"/>
      <c r="L11" s="150"/>
      <c r="M11" s="150"/>
      <c r="N11" s="150"/>
      <c r="O11" s="202">
        <f>SUM(C11:N11)</f>
        <v>140</v>
      </c>
    </row>
    <row r="12" spans="1:16">
      <c r="A12" s="157" t="s">
        <v>122</v>
      </c>
      <c r="B12" s="157">
        <v>513.84</v>
      </c>
      <c r="C12" s="151"/>
      <c r="D12" s="152"/>
      <c r="E12" s="150"/>
      <c r="F12" s="150">
        <v>466.3</v>
      </c>
      <c r="G12" s="150"/>
      <c r="H12" s="152"/>
      <c r="I12" s="152"/>
      <c r="J12" s="152"/>
      <c r="K12" s="152"/>
      <c r="L12" s="152"/>
      <c r="M12" s="152"/>
      <c r="N12" s="152"/>
      <c r="O12" s="202">
        <f>SUM(C12:N12)</f>
        <v>466.3</v>
      </c>
    </row>
    <row r="13" spans="1:16">
      <c r="A13" s="157" t="s">
        <v>125</v>
      </c>
      <c r="B13" s="157">
        <v>210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00">
        <f>SUM(C13:N13)</f>
        <v>0</v>
      </c>
    </row>
    <row r="14" spans="1:16">
      <c r="A14" s="157" t="s">
        <v>128</v>
      </c>
      <c r="B14" s="157">
        <v>200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00"/>
    </row>
    <row r="15" spans="1:16">
      <c r="A15" s="157" t="s">
        <v>218</v>
      </c>
      <c r="B15" s="157">
        <v>190.74</v>
      </c>
      <c r="C15" s="150">
        <v>181.17</v>
      </c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202">
        <v>181.17</v>
      </c>
    </row>
    <row r="16" spans="1:16">
      <c r="A16" s="157" t="s">
        <v>219</v>
      </c>
      <c r="B16" s="157">
        <v>10</v>
      </c>
      <c r="C16" s="150"/>
      <c r="D16" s="150"/>
      <c r="E16" s="150"/>
      <c r="F16" s="150"/>
      <c r="G16" s="150"/>
      <c r="H16" s="150">
        <v>10</v>
      </c>
      <c r="I16" s="150"/>
      <c r="J16" s="150"/>
      <c r="K16" s="150"/>
      <c r="L16" s="150"/>
      <c r="M16" s="150"/>
      <c r="N16" s="150"/>
      <c r="O16" s="202">
        <v>10</v>
      </c>
    </row>
    <row r="17" spans="1:15">
      <c r="A17" s="157" t="s">
        <v>140</v>
      </c>
      <c r="B17" s="157">
        <v>100</v>
      </c>
      <c r="C17" s="150"/>
      <c r="D17" s="150"/>
      <c r="E17" s="150"/>
      <c r="F17" s="150"/>
      <c r="G17" s="150">
        <v>245</v>
      </c>
      <c r="H17" s="150"/>
      <c r="I17" s="150"/>
      <c r="J17" s="150"/>
      <c r="K17" s="150"/>
      <c r="L17" s="150"/>
      <c r="M17" s="150"/>
      <c r="N17" s="150"/>
      <c r="O17" s="206">
        <f>SUM(C17:N17)</f>
        <v>245</v>
      </c>
    </row>
    <row r="18" spans="1:15">
      <c r="A18" s="157" t="s">
        <v>220</v>
      </c>
      <c r="B18" s="157">
        <v>200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00"/>
    </row>
    <row r="19" spans="1:15">
      <c r="A19" s="157" t="s">
        <v>53</v>
      </c>
      <c r="B19" s="157">
        <v>100</v>
      </c>
      <c r="C19" s="150"/>
      <c r="D19" s="150"/>
      <c r="E19" s="150"/>
      <c r="F19" s="150"/>
      <c r="G19" s="150">
        <v>75.3</v>
      </c>
      <c r="H19" s="150">
        <v>60</v>
      </c>
      <c r="I19" s="150"/>
      <c r="J19" s="150">
        <v>42.6</v>
      </c>
      <c r="K19" s="150"/>
      <c r="L19" s="150"/>
      <c r="M19" s="150"/>
      <c r="N19" s="150"/>
      <c r="O19" s="206">
        <f>SUM(C19:N19)</f>
        <v>177.9</v>
      </c>
    </row>
    <row r="20" spans="1:15">
      <c r="A20" s="156" t="s">
        <v>143</v>
      </c>
      <c r="B20" s="156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00"/>
    </row>
    <row r="21" spans="1:15">
      <c r="A21" s="157" t="s">
        <v>214</v>
      </c>
      <c r="B21" s="157">
        <v>329.6</v>
      </c>
      <c r="C21" s="150"/>
      <c r="D21" s="150"/>
      <c r="E21" s="150"/>
      <c r="F21" s="150"/>
      <c r="G21" s="150"/>
      <c r="H21" s="150">
        <v>164.8</v>
      </c>
      <c r="I21" s="150"/>
      <c r="J21" s="150"/>
      <c r="K21" s="150"/>
      <c r="L21" s="150"/>
      <c r="M21" s="150"/>
      <c r="N21" s="150">
        <v>164.8</v>
      </c>
      <c r="O21" s="202">
        <f>SUM(C21:N21)</f>
        <v>329.6</v>
      </c>
    </row>
    <row r="22" spans="1:15">
      <c r="A22" s="157" t="s">
        <v>215</v>
      </c>
      <c r="B22" s="157">
        <v>0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00">
        <f>SUM(C22:N22)</f>
        <v>0</v>
      </c>
    </row>
    <row r="23" spans="1:15">
      <c r="A23" s="157"/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00"/>
    </row>
    <row r="24" spans="1:15">
      <c r="A24" s="156" t="s">
        <v>142</v>
      </c>
      <c r="B24" s="156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00"/>
    </row>
    <row r="25" spans="1:15">
      <c r="A25" s="157" t="s">
        <v>154</v>
      </c>
      <c r="B25" s="157">
        <v>1590</v>
      </c>
      <c r="C25" s="150"/>
      <c r="D25" s="150"/>
      <c r="E25" s="153"/>
      <c r="F25" s="150">
        <v>338.75</v>
      </c>
      <c r="G25" s="150"/>
      <c r="H25" s="150"/>
      <c r="I25" s="150"/>
      <c r="J25" s="150">
        <v>359.59</v>
      </c>
      <c r="K25" s="150"/>
      <c r="L25" s="150"/>
      <c r="M25" s="150"/>
      <c r="N25" s="150"/>
      <c r="O25" s="100">
        <f>SUM(C25:N25)</f>
        <v>698.33999999999992</v>
      </c>
    </row>
    <row r="26" spans="1:15">
      <c r="A26" s="157"/>
      <c r="B26" s="157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00">
        <f>SUM(C26:N26)</f>
        <v>0</v>
      </c>
    </row>
    <row r="27" spans="1:15">
      <c r="A27" s="164" t="s">
        <v>157</v>
      </c>
      <c r="B27" s="157"/>
      <c r="C27" s="150"/>
      <c r="D27" s="154"/>
      <c r="E27" s="150"/>
      <c r="F27" s="150"/>
      <c r="G27" s="150"/>
      <c r="H27" s="154"/>
      <c r="I27" s="154"/>
      <c r="J27" s="154"/>
      <c r="K27" s="154"/>
      <c r="L27" s="154"/>
      <c r="M27" s="154"/>
      <c r="N27" s="154"/>
      <c r="O27" s="100"/>
    </row>
    <row r="28" spans="1:15">
      <c r="A28" s="157" t="s">
        <v>125</v>
      </c>
      <c r="B28" s="157">
        <v>120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00"/>
    </row>
    <row r="29" spans="1:15">
      <c r="A29" s="157" t="s">
        <v>158</v>
      </c>
      <c r="B29" s="157">
        <v>210.12</v>
      </c>
      <c r="D29" s="150"/>
      <c r="F29" s="150"/>
      <c r="G29" s="150"/>
      <c r="H29" s="150"/>
      <c r="I29" s="150"/>
      <c r="J29" s="150">
        <v>37.369999999999997</v>
      </c>
      <c r="K29" s="150"/>
      <c r="L29" s="150"/>
      <c r="M29" s="150"/>
      <c r="N29" s="150"/>
      <c r="O29" s="100">
        <f t="shared" ref="O29:O35" si="0">SUM(C29:N29)</f>
        <v>37.369999999999997</v>
      </c>
    </row>
    <row r="30" spans="1:15">
      <c r="A30" s="157" t="s">
        <v>221</v>
      </c>
      <c r="B30" s="157">
        <v>100</v>
      </c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00">
        <f t="shared" si="0"/>
        <v>0</v>
      </c>
    </row>
    <row r="31" spans="1:15">
      <c r="A31" s="157" t="s">
        <v>222</v>
      </c>
      <c r="B31" s="158">
        <v>600</v>
      </c>
      <c r="C31" s="154"/>
      <c r="D31" s="154"/>
      <c r="E31" s="154"/>
      <c r="F31" s="154"/>
      <c r="G31" s="150"/>
      <c r="H31" s="154"/>
      <c r="I31" s="154"/>
      <c r="J31" s="154"/>
      <c r="K31" s="154"/>
      <c r="L31" s="154"/>
      <c r="M31" s="154"/>
      <c r="N31" s="154"/>
      <c r="O31" s="100">
        <f t="shared" si="0"/>
        <v>0</v>
      </c>
    </row>
    <row r="32" spans="1:15">
      <c r="A32" s="158" t="s">
        <v>216</v>
      </c>
      <c r="B32" s="158">
        <v>20</v>
      </c>
      <c r="C32" s="154"/>
      <c r="D32" s="154"/>
      <c r="E32" s="154"/>
      <c r="F32" s="154"/>
      <c r="G32" s="150"/>
      <c r="H32" s="154"/>
      <c r="I32" s="154"/>
      <c r="J32" s="154"/>
      <c r="K32" s="154"/>
      <c r="L32" s="154"/>
      <c r="M32" s="154"/>
      <c r="N32" s="154"/>
      <c r="O32" s="100">
        <f t="shared" si="0"/>
        <v>0</v>
      </c>
    </row>
    <row r="33" spans="1:15">
      <c r="A33" s="158" t="s">
        <v>162</v>
      </c>
      <c r="B33" s="158">
        <v>650</v>
      </c>
      <c r="C33" s="154"/>
      <c r="D33" s="154"/>
      <c r="E33" s="150">
        <f>-5+29.95+5.5</f>
        <v>30.45</v>
      </c>
      <c r="F33" s="154">
        <v>9.5</v>
      </c>
      <c r="G33" s="150"/>
      <c r="H33" s="154"/>
      <c r="I33" s="154"/>
      <c r="J33" s="154"/>
      <c r="K33" s="154"/>
      <c r="L33" s="154"/>
      <c r="M33" s="154"/>
      <c r="N33" s="154"/>
      <c r="O33" s="202">
        <f t="shared" si="0"/>
        <v>39.950000000000003</v>
      </c>
    </row>
    <row r="34" spans="1:15">
      <c r="A34" s="158"/>
      <c r="B34" s="158"/>
      <c r="C34" s="154"/>
      <c r="D34" s="154"/>
      <c r="F34" s="154"/>
      <c r="G34" s="150"/>
      <c r="H34" s="154"/>
      <c r="I34" s="154"/>
      <c r="J34" s="154"/>
      <c r="K34" s="154"/>
      <c r="L34" s="154"/>
      <c r="M34" s="154"/>
      <c r="N34" s="154"/>
      <c r="O34" s="100">
        <f t="shared" si="0"/>
        <v>0</v>
      </c>
    </row>
    <row r="35" spans="1:15">
      <c r="A35" s="155" t="s">
        <v>69</v>
      </c>
      <c r="B35" s="155"/>
      <c r="C35" s="150">
        <f t="shared" ref="C35:M35" si="1">SUM(C7:C34)</f>
        <v>181.17</v>
      </c>
      <c r="D35" s="150">
        <f t="shared" si="1"/>
        <v>0</v>
      </c>
      <c r="E35" s="150">
        <f t="shared" si="1"/>
        <v>130.44999999999999</v>
      </c>
      <c r="F35" s="150">
        <f t="shared" si="1"/>
        <v>814.55</v>
      </c>
      <c r="G35" s="150">
        <f t="shared" si="1"/>
        <v>320.3</v>
      </c>
      <c r="H35" s="150">
        <f t="shared" si="1"/>
        <v>731.84999999999991</v>
      </c>
      <c r="I35" s="150">
        <f t="shared" si="1"/>
        <v>0</v>
      </c>
      <c r="J35" s="150">
        <f t="shared" si="1"/>
        <v>632.55999999999995</v>
      </c>
      <c r="K35" s="150">
        <f t="shared" si="1"/>
        <v>0</v>
      </c>
      <c r="L35" s="150">
        <f t="shared" si="1"/>
        <v>0</v>
      </c>
      <c r="M35" s="150">
        <f t="shared" si="1"/>
        <v>0</v>
      </c>
      <c r="N35" s="150"/>
      <c r="O35" s="150">
        <f t="shared" si="0"/>
        <v>2810.8799999999997</v>
      </c>
    </row>
  </sheetData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3"/>
  <sheetViews>
    <sheetView topLeftCell="A28" workbookViewId="0">
      <selection activeCell="A34" sqref="A34"/>
    </sheetView>
  </sheetViews>
  <sheetFormatPr defaultRowHeight="12.75" customHeight="1"/>
  <cols>
    <col min="1" max="1" width="27.5" customWidth="1"/>
    <col min="2" max="2" width="10.25" customWidth="1"/>
    <col min="3" max="4" width="8.625" customWidth="1"/>
    <col min="5" max="5" width="8.375" customWidth="1"/>
    <col min="6" max="6" width="22.625" customWidth="1"/>
    <col min="7" max="9" width="8.625" customWidth="1"/>
    <col min="10" max="64" width="8.375" customWidth="1"/>
  </cols>
  <sheetData>
    <row r="1" spans="1:22" ht="16.5" customHeight="1">
      <c r="A1" s="89" t="s">
        <v>101</v>
      </c>
      <c r="B1" s="90"/>
      <c r="C1" s="90"/>
      <c r="D1" s="91"/>
      <c r="K1" t="s">
        <v>102</v>
      </c>
    </row>
    <row r="2" spans="1:22" ht="13.5" customHeight="1"/>
    <row r="3" spans="1:22" ht="13.5" customHeight="1">
      <c r="A3" s="92" t="s">
        <v>103</v>
      </c>
      <c r="F3" s="92" t="s">
        <v>104</v>
      </c>
    </row>
    <row r="4" spans="1:22" ht="12.75" customHeight="1">
      <c r="B4" s="93" t="s">
        <v>105</v>
      </c>
      <c r="C4" s="93" t="s">
        <v>106</v>
      </c>
      <c r="D4" s="93" t="s">
        <v>107</v>
      </c>
      <c r="G4" s="93" t="s">
        <v>105</v>
      </c>
      <c r="H4" s="93"/>
      <c r="I4" s="93" t="s">
        <v>107</v>
      </c>
      <c r="K4" t="s">
        <v>69</v>
      </c>
      <c r="O4" t="s">
        <v>4</v>
      </c>
      <c r="T4" t="s">
        <v>108</v>
      </c>
    </row>
    <row r="5" spans="1:22" ht="13.5" customHeight="1">
      <c r="B5" s="94" t="s">
        <v>109</v>
      </c>
      <c r="C5" s="94" t="s">
        <v>109</v>
      </c>
      <c r="D5" s="94" t="s">
        <v>110</v>
      </c>
      <c r="G5" s="94" t="s">
        <v>109</v>
      </c>
      <c r="H5" s="94"/>
      <c r="I5" s="94" t="s">
        <v>110</v>
      </c>
      <c r="M5" t="s">
        <v>111</v>
      </c>
      <c r="R5" t="s">
        <v>111</v>
      </c>
      <c r="V5" t="s">
        <v>111</v>
      </c>
    </row>
    <row r="6" spans="1:22" ht="13.5" customHeight="1">
      <c r="A6" s="135" t="s">
        <v>112</v>
      </c>
      <c r="B6" s="96"/>
      <c r="C6" s="96"/>
      <c r="D6" s="97"/>
      <c r="F6" s="95" t="s">
        <v>112</v>
      </c>
      <c r="G6" s="96"/>
      <c r="H6" s="96"/>
      <c r="I6" s="97"/>
      <c r="K6" t="s">
        <v>113</v>
      </c>
      <c r="M6" s="98">
        <v>997.2</v>
      </c>
      <c r="O6" t="s">
        <v>47</v>
      </c>
      <c r="R6">
        <v>7550.46</v>
      </c>
      <c r="T6" t="s">
        <v>114</v>
      </c>
      <c r="V6">
        <v>997.2</v>
      </c>
    </row>
    <row r="7" spans="1:22" ht="13.5" customHeight="1">
      <c r="A7" s="99" t="s">
        <v>115</v>
      </c>
      <c r="B7" s="100">
        <f>+M6</f>
        <v>997.2</v>
      </c>
      <c r="C7" s="101">
        <f>83.1*12</f>
        <v>997.19999999999993</v>
      </c>
      <c r="D7" s="101">
        <f>997.2*1.03</f>
        <v>1027.116</v>
      </c>
      <c r="F7" s="99" t="s">
        <v>115</v>
      </c>
      <c r="G7" s="100">
        <v>0</v>
      </c>
      <c r="H7" s="101"/>
      <c r="I7" s="101">
        <v>0</v>
      </c>
      <c r="K7" t="s">
        <v>116</v>
      </c>
      <c r="M7" s="98">
        <v>0</v>
      </c>
      <c r="O7" t="s">
        <v>75</v>
      </c>
      <c r="R7">
        <v>484.8</v>
      </c>
      <c r="T7" t="s">
        <v>117</v>
      </c>
      <c r="V7">
        <v>3766.06</v>
      </c>
    </row>
    <row r="8" spans="1:22" ht="13.5" customHeight="1">
      <c r="A8" s="135" t="s">
        <v>118</v>
      </c>
      <c r="B8" s="102"/>
      <c r="C8" s="102"/>
      <c r="D8" s="103"/>
      <c r="F8" s="95" t="s">
        <v>118</v>
      </c>
      <c r="G8" s="102"/>
      <c r="H8" s="102"/>
      <c r="I8" s="103"/>
      <c r="K8" t="s">
        <v>119</v>
      </c>
      <c r="M8" s="98">
        <v>220.72</v>
      </c>
      <c r="O8" t="s">
        <v>120</v>
      </c>
      <c r="R8">
        <v>3600</v>
      </c>
      <c r="U8" t="s">
        <v>98</v>
      </c>
      <c r="V8">
        <v>4763.26</v>
      </c>
    </row>
    <row r="9" spans="1:22" ht="12.75" customHeight="1">
      <c r="A9" s="99" t="s">
        <v>121</v>
      </c>
      <c r="B9" s="100">
        <f>+M8</f>
        <v>220.72</v>
      </c>
      <c r="C9" s="101"/>
      <c r="D9" s="101">
        <v>250</v>
      </c>
      <c r="F9" s="99" t="s">
        <v>121</v>
      </c>
      <c r="G9" s="100">
        <v>0</v>
      </c>
      <c r="H9" s="101"/>
      <c r="I9" s="101">
        <v>0</v>
      </c>
      <c r="K9" t="s">
        <v>122</v>
      </c>
      <c r="M9" s="98">
        <v>458.54</v>
      </c>
      <c r="O9" t="s">
        <v>123</v>
      </c>
      <c r="R9">
        <v>0</v>
      </c>
    </row>
    <row r="10" spans="1:22" ht="12.75" customHeight="1">
      <c r="A10" s="99" t="s">
        <v>124</v>
      </c>
      <c r="B10" s="100">
        <f>+M7</f>
        <v>0</v>
      </c>
      <c r="C10" s="101"/>
      <c r="D10" s="101">
        <v>0</v>
      </c>
      <c r="F10" s="99" t="s">
        <v>124</v>
      </c>
      <c r="G10" s="100">
        <v>0</v>
      </c>
      <c r="H10" s="101"/>
      <c r="I10" s="101">
        <v>0</v>
      </c>
      <c r="K10" t="s">
        <v>125</v>
      </c>
      <c r="M10" s="98">
        <v>160</v>
      </c>
      <c r="O10" t="s">
        <v>126</v>
      </c>
      <c r="R10">
        <v>0</v>
      </c>
      <c r="T10" t="s">
        <v>127</v>
      </c>
      <c r="V10">
        <v>7550.46</v>
      </c>
    </row>
    <row r="11" spans="1:22" ht="12.75" customHeight="1">
      <c r="A11" s="99" t="s">
        <v>122</v>
      </c>
      <c r="B11" s="100">
        <f>+M9</f>
        <v>458.54</v>
      </c>
      <c r="C11" s="101"/>
      <c r="D11" s="101">
        <f>458.54+55.3</f>
        <v>513.84</v>
      </c>
      <c r="F11" s="99" t="s">
        <v>122</v>
      </c>
      <c r="G11" s="100">
        <v>0</v>
      </c>
      <c r="H11" s="101"/>
      <c r="I11" s="101">
        <v>0</v>
      </c>
      <c r="K11" t="s">
        <v>128</v>
      </c>
      <c r="M11" s="98">
        <v>0</v>
      </c>
      <c r="O11" t="s">
        <v>129</v>
      </c>
      <c r="R11">
        <v>0</v>
      </c>
      <c r="T11" t="s">
        <v>130</v>
      </c>
      <c r="V11">
        <v>484.8</v>
      </c>
    </row>
    <row r="12" spans="1:22" ht="12.75" customHeight="1">
      <c r="A12" s="99" t="s">
        <v>125</v>
      </c>
      <c r="B12" s="100">
        <f>+M10</f>
        <v>160</v>
      </c>
      <c r="C12" s="101"/>
      <c r="D12" s="101">
        <v>200</v>
      </c>
      <c r="F12" s="99" t="s">
        <v>125</v>
      </c>
      <c r="G12" s="100">
        <v>0</v>
      </c>
      <c r="H12" s="101"/>
      <c r="I12" s="101">
        <v>0</v>
      </c>
      <c r="K12" t="s">
        <v>131</v>
      </c>
      <c r="M12" s="98">
        <v>312</v>
      </c>
      <c r="O12" t="s">
        <v>132</v>
      </c>
      <c r="R12">
        <v>0</v>
      </c>
      <c r="T12" t="s">
        <v>133</v>
      </c>
      <c r="V12">
        <v>3600</v>
      </c>
    </row>
    <row r="13" spans="1:22" ht="12.75" customHeight="1">
      <c r="A13" s="99" t="s">
        <v>128</v>
      </c>
      <c r="B13" s="100">
        <f>+M11</f>
        <v>0</v>
      </c>
      <c r="C13" s="101">
        <v>0</v>
      </c>
      <c r="D13" s="101">
        <v>200</v>
      </c>
      <c r="F13" s="99" t="s">
        <v>128</v>
      </c>
      <c r="G13" s="100">
        <v>0</v>
      </c>
      <c r="H13" s="101"/>
      <c r="I13" s="101">
        <v>0</v>
      </c>
      <c r="K13" t="s">
        <v>134</v>
      </c>
      <c r="M13" s="98">
        <v>240</v>
      </c>
      <c r="Q13" t="s">
        <v>98</v>
      </c>
      <c r="R13">
        <v>11635.26</v>
      </c>
      <c r="U13" t="s">
        <v>98</v>
      </c>
      <c r="V13">
        <v>11635.26</v>
      </c>
    </row>
    <row r="14" spans="1:22" ht="12.75" customHeight="1">
      <c r="A14" s="104" t="s">
        <v>135</v>
      </c>
      <c r="B14" s="103">
        <f>+M23</f>
        <v>182.73</v>
      </c>
      <c r="C14" s="102"/>
      <c r="D14" s="102">
        <f>187*1.02</f>
        <v>190.74</v>
      </c>
      <c r="F14" s="104" t="s">
        <v>136</v>
      </c>
      <c r="G14" s="103">
        <v>0</v>
      </c>
      <c r="H14" s="102"/>
      <c r="I14" s="102">
        <v>0</v>
      </c>
    </row>
    <row r="15" spans="1:22" ht="12.75" customHeight="1">
      <c r="A15" s="105" t="s">
        <v>137</v>
      </c>
      <c r="B15" s="103"/>
      <c r="C15" s="102">
        <v>60</v>
      </c>
      <c r="D15" s="102">
        <v>100</v>
      </c>
      <c r="F15" s="105" t="s">
        <v>138</v>
      </c>
      <c r="G15" s="103">
        <v>0</v>
      </c>
      <c r="H15" s="102"/>
      <c r="I15" s="102">
        <v>0</v>
      </c>
    </row>
    <row r="16" spans="1:22" ht="12.75" customHeight="1">
      <c r="A16" s="104" t="s">
        <v>139</v>
      </c>
      <c r="B16" s="103"/>
      <c r="C16" s="102">
        <v>10</v>
      </c>
      <c r="D16" s="102">
        <v>10</v>
      </c>
      <c r="F16" s="104" t="s">
        <v>139</v>
      </c>
      <c r="G16" s="103">
        <v>0</v>
      </c>
      <c r="H16" s="102"/>
      <c r="I16" s="102">
        <v>0</v>
      </c>
    </row>
    <row r="17" spans="1:22" ht="12.75" customHeight="1">
      <c r="A17" s="104" t="s">
        <v>140</v>
      </c>
      <c r="B17" s="103">
        <v>0</v>
      </c>
      <c r="C17" s="102"/>
      <c r="D17" s="102">
        <v>100</v>
      </c>
      <c r="F17" s="104" t="s">
        <v>140</v>
      </c>
      <c r="G17" s="103">
        <v>0</v>
      </c>
      <c r="H17" s="102"/>
      <c r="I17" s="102">
        <v>0</v>
      </c>
    </row>
    <row r="18" spans="1:22" ht="13.5" customHeight="1">
      <c r="A18" s="106" t="s">
        <v>141</v>
      </c>
      <c r="B18" s="100">
        <f>+M22</f>
        <v>117.9</v>
      </c>
      <c r="C18" s="101"/>
      <c r="D18" s="101">
        <v>100</v>
      </c>
      <c r="F18" s="106" t="s">
        <v>141</v>
      </c>
      <c r="G18" s="100">
        <v>0</v>
      </c>
      <c r="H18" s="101"/>
      <c r="I18" s="101">
        <v>0</v>
      </c>
      <c r="K18" t="s">
        <v>142</v>
      </c>
      <c r="M18" s="98">
        <v>1118.24</v>
      </c>
    </row>
    <row r="19" spans="1:22" ht="13.5" customHeight="1">
      <c r="A19" s="135" t="s">
        <v>143</v>
      </c>
      <c r="B19" s="102"/>
      <c r="C19" s="102"/>
      <c r="D19" s="103"/>
      <c r="F19" s="95" t="s">
        <v>143</v>
      </c>
      <c r="G19" s="102"/>
      <c r="H19" s="102"/>
      <c r="I19" s="103"/>
      <c r="K19" t="s">
        <v>144</v>
      </c>
      <c r="M19" s="98">
        <v>0</v>
      </c>
      <c r="T19" t="s">
        <v>145</v>
      </c>
      <c r="V19">
        <v>11635.26</v>
      </c>
    </row>
    <row r="20" spans="1:22" ht="12.75" customHeight="1">
      <c r="A20" s="99" t="s">
        <v>146</v>
      </c>
      <c r="B20" s="100">
        <f>+M12</f>
        <v>312</v>
      </c>
      <c r="C20" s="101"/>
      <c r="D20" s="101">
        <v>329.6</v>
      </c>
      <c r="F20" s="99" t="s">
        <v>147</v>
      </c>
      <c r="G20" s="100">
        <f>+R7</f>
        <v>484.8</v>
      </c>
      <c r="H20" s="101">
        <f>+'Current cash book'!C5+'Current cash book'!C7+'Current cash book'!C8+'Current cash book'!C9</f>
        <v>3222.2</v>
      </c>
      <c r="I20" s="101">
        <v>400</v>
      </c>
      <c r="K20" t="s">
        <v>148</v>
      </c>
      <c r="M20" s="98">
        <v>0</v>
      </c>
      <c r="Q20" t="s">
        <v>149</v>
      </c>
      <c r="R20">
        <v>4084.8</v>
      </c>
      <c r="T20" t="s">
        <v>150</v>
      </c>
      <c r="V20">
        <v>4763.26</v>
      </c>
    </row>
    <row r="21" spans="1:22" ht="13.5" customHeight="1">
      <c r="A21" s="106" t="s">
        <v>151</v>
      </c>
      <c r="B21" s="100">
        <f>+M13</f>
        <v>240</v>
      </c>
      <c r="C21" s="101"/>
      <c r="D21" s="101">
        <v>0</v>
      </c>
      <c r="F21" s="106" t="s">
        <v>151</v>
      </c>
      <c r="G21" s="100">
        <v>0</v>
      </c>
      <c r="H21" s="101"/>
      <c r="I21" s="101">
        <v>0</v>
      </c>
      <c r="K21" t="s">
        <v>152</v>
      </c>
      <c r="M21" s="98">
        <v>20</v>
      </c>
      <c r="U21" t="s">
        <v>153</v>
      </c>
      <c r="V21">
        <v>6872</v>
      </c>
    </row>
    <row r="22" spans="1:22" ht="13.5" customHeight="1">
      <c r="A22" s="135" t="s">
        <v>142</v>
      </c>
      <c r="B22" s="102"/>
      <c r="C22" s="102"/>
      <c r="D22" s="103"/>
      <c r="F22" s="95" t="s">
        <v>142</v>
      </c>
      <c r="G22" s="102"/>
      <c r="H22" s="102"/>
      <c r="I22" s="103"/>
      <c r="K22" t="s">
        <v>53</v>
      </c>
      <c r="M22" s="98">
        <v>117.9</v>
      </c>
    </row>
    <row r="23" spans="1:22" ht="12.75" customHeight="1">
      <c r="A23" s="106" t="s">
        <v>154</v>
      </c>
      <c r="B23" s="100">
        <f>+M18</f>
        <v>1118.24</v>
      </c>
      <c r="C23" s="101"/>
      <c r="D23" s="101">
        <f>(360*4)+150</f>
        <v>1590</v>
      </c>
      <c r="F23" s="106" t="s">
        <v>154</v>
      </c>
      <c r="G23" s="100">
        <v>0</v>
      </c>
      <c r="H23" s="101"/>
      <c r="I23" s="101">
        <v>0</v>
      </c>
      <c r="K23" t="s">
        <v>155</v>
      </c>
      <c r="M23" s="98">
        <v>182.73</v>
      </c>
    </row>
    <row r="24" spans="1:22" ht="13.5" customHeight="1">
      <c r="A24" s="106" t="s">
        <v>156</v>
      </c>
      <c r="B24" s="100">
        <f>+M19</f>
        <v>0</v>
      </c>
      <c r="C24" s="101"/>
      <c r="D24" s="101">
        <v>0</v>
      </c>
      <c r="F24" s="106" t="s">
        <v>156</v>
      </c>
      <c r="G24" s="100">
        <v>0</v>
      </c>
      <c r="H24" s="101"/>
      <c r="I24" s="101">
        <v>0</v>
      </c>
      <c r="K24" t="s">
        <v>157</v>
      </c>
      <c r="M24">
        <v>59.15</v>
      </c>
      <c r="T24" t="s">
        <v>54</v>
      </c>
    </row>
    <row r="25" spans="1:22" ht="13.5" customHeight="1">
      <c r="A25" s="135" t="s">
        <v>157</v>
      </c>
      <c r="B25" s="102"/>
      <c r="C25" s="102"/>
      <c r="D25" s="103"/>
      <c r="F25" s="95" t="s">
        <v>157</v>
      </c>
      <c r="G25" s="102"/>
      <c r="H25" s="102"/>
      <c r="I25" s="103"/>
      <c r="K25" t="s">
        <v>158</v>
      </c>
      <c r="M25" s="98">
        <v>205.8</v>
      </c>
    </row>
    <row r="26" spans="1:22" ht="12.75" customHeight="1">
      <c r="A26" s="106" t="s">
        <v>159</v>
      </c>
      <c r="B26" s="100">
        <v>40</v>
      </c>
      <c r="C26" s="101"/>
      <c r="D26" s="101">
        <v>120</v>
      </c>
      <c r="F26" s="106" t="s">
        <v>4</v>
      </c>
      <c r="G26" s="100">
        <v>0</v>
      </c>
      <c r="H26" s="101"/>
      <c r="I26" s="101">
        <v>0</v>
      </c>
      <c r="K26" t="s">
        <v>160</v>
      </c>
      <c r="M26">
        <v>0</v>
      </c>
    </row>
    <row r="27" spans="1:22" ht="13.5" customHeight="1">
      <c r="A27" s="106" t="s">
        <v>161</v>
      </c>
      <c r="B27" s="100">
        <v>19.149999999999999</v>
      </c>
      <c r="C27" s="101"/>
      <c r="D27" s="101">
        <v>0</v>
      </c>
      <c r="F27" s="106" t="s">
        <v>125</v>
      </c>
      <c r="G27" s="100">
        <v>0</v>
      </c>
      <c r="H27" s="101"/>
      <c r="I27" s="101">
        <v>0</v>
      </c>
      <c r="K27" t="s">
        <v>162</v>
      </c>
      <c r="M27" s="98">
        <v>670.98</v>
      </c>
    </row>
    <row r="28" spans="1:22" ht="13.5" customHeight="1">
      <c r="A28" s="135" t="s">
        <v>163</v>
      </c>
      <c r="B28" s="102"/>
      <c r="C28" s="102"/>
      <c r="D28" s="103"/>
      <c r="F28" s="95" t="s">
        <v>163</v>
      </c>
      <c r="G28" s="102"/>
      <c r="H28" s="102"/>
      <c r="I28" s="103"/>
      <c r="L28" t="s">
        <v>98</v>
      </c>
      <c r="M28">
        <v>4763.26</v>
      </c>
    </row>
    <row r="29" spans="1:22" ht="12.75" customHeight="1">
      <c r="A29" s="107" t="s">
        <v>164</v>
      </c>
      <c r="B29" s="100">
        <v>0</v>
      </c>
      <c r="C29" s="101"/>
      <c r="D29" s="101">
        <v>200</v>
      </c>
      <c r="F29" s="107" t="s">
        <v>165</v>
      </c>
      <c r="G29" s="100">
        <v>0</v>
      </c>
      <c r="H29" s="101"/>
      <c r="I29" s="101">
        <v>0</v>
      </c>
      <c r="L29" t="s">
        <v>166</v>
      </c>
      <c r="M29">
        <v>6872</v>
      </c>
    </row>
    <row r="30" spans="1:22" ht="12.75" customHeight="1">
      <c r="A30" s="107" t="s">
        <v>158</v>
      </c>
      <c r="B30" s="100">
        <f>+M25</f>
        <v>205.8</v>
      </c>
      <c r="C30" s="101"/>
      <c r="D30" s="101">
        <f>206*1.02</f>
        <v>210.12</v>
      </c>
      <c r="F30" s="107" t="str">
        <f>+A30</f>
        <v>Dog Bins</v>
      </c>
      <c r="G30" s="100">
        <v>0</v>
      </c>
      <c r="H30" s="101"/>
      <c r="I30" s="101">
        <v>0</v>
      </c>
    </row>
    <row r="31" spans="1:22" ht="12.75" customHeight="1">
      <c r="A31" s="107" t="s">
        <v>167</v>
      </c>
      <c r="B31" s="100"/>
      <c r="C31" s="101"/>
      <c r="D31" s="101">
        <v>100</v>
      </c>
      <c r="F31" s="107"/>
      <c r="G31" s="100"/>
      <c r="H31" s="101"/>
      <c r="I31" s="101"/>
    </row>
    <row r="32" spans="1:22" ht="12.75" customHeight="1">
      <c r="A32" s="108" t="s">
        <v>168</v>
      </c>
      <c r="B32" s="97">
        <v>20</v>
      </c>
      <c r="C32" s="96"/>
      <c r="D32" s="96">
        <v>20</v>
      </c>
      <c r="F32" s="108" t="str">
        <f>+A32</f>
        <v>ENC Licences</v>
      </c>
      <c r="G32" s="97">
        <v>0</v>
      </c>
      <c r="H32" s="96"/>
      <c r="I32" s="96">
        <v>0</v>
      </c>
    </row>
    <row r="33" spans="1:9" ht="13.5" customHeight="1">
      <c r="A33" s="107" t="s">
        <v>169</v>
      </c>
      <c r="B33" s="100">
        <f>+M27</f>
        <v>670.98</v>
      </c>
      <c r="C33" s="101"/>
      <c r="D33" s="101">
        <v>0</v>
      </c>
      <c r="F33" s="107" t="str">
        <f>+A33</f>
        <v>Capital expenditure</v>
      </c>
      <c r="G33" s="100">
        <v>0</v>
      </c>
      <c r="H33" s="101"/>
      <c r="I33" s="101">
        <v>0</v>
      </c>
    </row>
    <row r="34" spans="1:9" ht="13.5" customHeight="1">
      <c r="A34" s="136" t="s">
        <v>69</v>
      </c>
      <c r="B34" s="110">
        <f>SUM(B7:B33)</f>
        <v>4763.26</v>
      </c>
      <c r="C34" s="110"/>
      <c r="D34" s="110">
        <f>SUM(D6:D33)</f>
        <v>5261.4160000000002</v>
      </c>
      <c r="F34" s="109" t="s">
        <v>69</v>
      </c>
      <c r="G34" s="110">
        <f>SUM(G7:G33)</f>
        <v>484.8</v>
      </c>
      <c r="H34" s="110"/>
      <c r="I34" s="110">
        <f>SUM(I6:I33)</f>
        <v>400</v>
      </c>
    </row>
    <row r="35" spans="1:9" ht="13.5" customHeight="1"/>
    <row r="36" spans="1:9" ht="12.75" customHeight="1">
      <c r="A36" s="111" t="s">
        <v>170</v>
      </c>
      <c r="B36" s="112">
        <v>0</v>
      </c>
      <c r="C36" s="113"/>
    </row>
    <row r="37" spans="1:9" ht="12.75" customHeight="1">
      <c r="A37" s="114" t="s">
        <v>171</v>
      </c>
      <c r="B37" s="115">
        <v>0</v>
      </c>
      <c r="C37" s="113"/>
    </row>
    <row r="38" spans="1:9" ht="12.75" customHeight="1">
      <c r="A38" s="111" t="s">
        <v>172</v>
      </c>
      <c r="B38" s="112">
        <f>I34</f>
        <v>400</v>
      </c>
      <c r="C38" s="113"/>
    </row>
    <row r="39" spans="1:9" ht="13.5" customHeight="1">
      <c r="A39" s="116" t="s">
        <v>133</v>
      </c>
      <c r="B39" s="117">
        <v>3600</v>
      </c>
      <c r="C39" s="113"/>
    </row>
    <row r="40" spans="1:9" ht="13.5" customHeight="1">
      <c r="A40" s="111" t="s">
        <v>98</v>
      </c>
      <c r="B40" s="118">
        <f>SUM(B36:B39)</f>
        <v>4000</v>
      </c>
      <c r="C40" s="119"/>
    </row>
    <row r="41" spans="1:9" ht="13.5" customHeight="1"/>
    <row r="42" spans="1:9" ht="13.5" customHeight="1">
      <c r="A42" s="111" t="s">
        <v>173</v>
      </c>
      <c r="B42" s="120">
        <f>D34</f>
        <v>5261.4160000000002</v>
      </c>
      <c r="C42" s="113"/>
    </row>
    <row r="43" spans="1:9" ht="12.75" customHeight="1">
      <c r="A43" s="111" t="s">
        <v>174</v>
      </c>
      <c r="B43" s="121">
        <f>B40-B42</f>
        <v>-1261.4160000000002</v>
      </c>
      <c r="C43" s="119"/>
    </row>
  </sheetData>
  <pageMargins left="0.70826771653543308" right="0.70826771653543308" top="1.0433070866141732" bottom="1.0433070866141732" header="0.74803149606299213" footer="0.74803149606299213"/>
  <pageSetup paperSize="0" fitToWidth="0" fitToHeight="0" pageOrder="overThenDown" orientation="landscape" horizontalDpi="0" verticalDpi="0" copies="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4364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Current cash book</vt:lpstr>
      <vt:lpstr>Budget Projection to Mar 2021</vt:lpstr>
      <vt:lpstr>Lottery Grant Marqu</vt:lpstr>
      <vt:lpstr>Transparency Code</vt:lpstr>
      <vt:lpstr>Allotments</vt:lpstr>
      <vt:lpstr>Village Hall Funds</vt:lpstr>
      <vt:lpstr>Agreed Budget 2021-2022 </vt:lpstr>
      <vt:lpstr>Budget monitoring</vt:lpstr>
      <vt:lpstr>Budget 20202021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Manager</cp:lastModifiedBy>
  <cp:revision>35</cp:revision>
  <cp:lastPrinted>2020-09-01T13:11:30Z</cp:lastPrinted>
  <dcterms:created xsi:type="dcterms:W3CDTF">2001-09-06T17:24:35Z</dcterms:created>
  <dcterms:modified xsi:type="dcterms:W3CDTF">2025-03-09T18:10:14Z</dcterms:modified>
</cp:coreProperties>
</file>